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01_Pracovní\"/>
    </mc:Choice>
  </mc:AlternateContent>
  <bookViews>
    <workbookView xWindow="0" yWindow="0" windowWidth="0" windowHeight="0"/>
  </bookViews>
  <sheets>
    <sheet name="Rekapitulace stavby" sheetId="1" r:id="rId1"/>
    <sheet name="SO 02.1 - Sanace suterénn..." sheetId="2" r:id="rId2"/>
    <sheet name="1 - Elektroinstalace" sheetId="3" r:id="rId3"/>
    <sheet name="2 - Rozvaděče" sheetId="4" r:id="rId4"/>
    <sheet name="SO 03 - Odvodnění terénu ..." sheetId="5" r:id="rId5"/>
    <sheet name="SO 04 - Ocelové schodiště" sheetId="6" r:id="rId6"/>
    <sheet name="Pokyny pro vyplnění" sheetId="7" r:id="rId7"/>
  </sheets>
  <definedNames>
    <definedName name="_xlnm.Print_Area" localSheetId="0">'Rekapitulace stavby'!$D$4:$AO$36,'Rekapitulace stavby'!$C$42:$AQ$62</definedName>
    <definedName name="_xlnm.Print_Titles" localSheetId="0">'Rekapitulace stavby'!$52:$52</definedName>
    <definedName name="_xlnm._FilterDatabase" localSheetId="1" hidden="1">'SO 02.1 - Sanace suterénn...'!$C$96:$K$198</definedName>
    <definedName name="_xlnm.Print_Area" localSheetId="1">'SO 02.1 - Sanace suterénn...'!$C$4:$J$41,'SO 02.1 - Sanace suterénn...'!$C$47:$J$76,'SO 02.1 - Sanace suterénn...'!$C$82:$K$198</definedName>
    <definedName name="_xlnm.Print_Titles" localSheetId="1">'SO 02.1 - Sanace suterénn...'!$96:$96</definedName>
    <definedName name="_xlnm._FilterDatabase" localSheetId="2" hidden="1">'1 - Elektroinstalace'!$C$95:$K$124</definedName>
    <definedName name="_xlnm.Print_Area" localSheetId="2">'1 - Elektroinstalace'!$C$4:$J$43,'1 - Elektroinstalace'!$C$49:$J$73,'1 - Elektroinstalace'!$C$79:$K$124</definedName>
    <definedName name="_xlnm.Print_Titles" localSheetId="2">'1 - Elektroinstalace'!$95:$95</definedName>
    <definedName name="_xlnm._FilterDatabase" localSheetId="3" hidden="1">'2 - Rozvaděče'!$C$92:$K$107</definedName>
    <definedName name="_xlnm.Print_Area" localSheetId="3">'2 - Rozvaděče'!$C$4:$J$43,'2 - Rozvaděče'!$C$49:$J$70,'2 - Rozvaděče'!$C$76:$K$107</definedName>
    <definedName name="_xlnm.Print_Titles" localSheetId="3">'2 - Rozvaděče'!$92:$92</definedName>
    <definedName name="_xlnm._FilterDatabase" localSheetId="4" hidden="1">'SO 03 - Odvodnění terénu ...'!$C$100:$K$358</definedName>
    <definedName name="_xlnm.Print_Area" localSheetId="4">'SO 03 - Odvodnění terénu ...'!$C$4:$J$39,'SO 03 - Odvodnění terénu ...'!$C$45:$J$82,'SO 03 - Odvodnění terénu ...'!$C$88:$K$358</definedName>
    <definedName name="_xlnm.Print_Titles" localSheetId="4">'SO 03 - Odvodnění terénu ...'!$100:$100</definedName>
    <definedName name="_xlnm._FilterDatabase" localSheetId="5" hidden="1">'SO 04 - Ocelové schodiště'!$C$92:$K$179</definedName>
    <definedName name="_xlnm.Print_Area" localSheetId="5">'SO 04 - Ocelové schodiště'!$C$4:$J$39,'SO 04 - Ocelové schodiště'!$C$45:$J$74,'SO 04 - Ocelové schodiště'!$C$80:$K$179</definedName>
    <definedName name="_xlnm.Print_Titles" localSheetId="5">'SO 04 - Ocelové schodiště'!$92:$92</definedName>
    <definedName name="_xlnm.Print_Area" localSheetId="6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6" l="1" r="J37"/>
  <c r="J36"/>
  <c i="1" r="AY61"/>
  <c i="6" r="J35"/>
  <c i="1" r="AX61"/>
  <c i="6" r="BI177"/>
  <c r="BH177"/>
  <c r="BG177"/>
  <c r="BF177"/>
  <c r="T177"/>
  <c r="T176"/>
  <c r="R177"/>
  <c r="R176"/>
  <c r="P177"/>
  <c r="P176"/>
  <c r="BI173"/>
  <c r="BH173"/>
  <c r="BG173"/>
  <c r="BF173"/>
  <c r="T173"/>
  <c r="T172"/>
  <c r="R173"/>
  <c r="R172"/>
  <c r="P173"/>
  <c r="P172"/>
  <c r="BI170"/>
  <c r="BH170"/>
  <c r="BG170"/>
  <c r="BF170"/>
  <c r="T170"/>
  <c r="T169"/>
  <c r="R170"/>
  <c r="R169"/>
  <c r="P170"/>
  <c r="P169"/>
  <c r="BI166"/>
  <c r="BH166"/>
  <c r="BG166"/>
  <c r="BF166"/>
  <c r="T166"/>
  <c r="T165"/>
  <c r="R166"/>
  <c r="R165"/>
  <c r="P166"/>
  <c r="P165"/>
  <c r="BI163"/>
  <c r="BH163"/>
  <c r="BG163"/>
  <c r="BF163"/>
  <c r="T163"/>
  <c r="T162"/>
  <c r="R163"/>
  <c r="R162"/>
  <c r="R161"/>
  <c r="P163"/>
  <c r="P162"/>
  <c r="P161"/>
  <c r="BI159"/>
  <c r="BH159"/>
  <c r="BG159"/>
  <c r="BF159"/>
  <c r="T159"/>
  <c r="R159"/>
  <c r="P159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9"/>
  <c r="BH119"/>
  <c r="BG119"/>
  <c r="BF119"/>
  <c r="T119"/>
  <c r="T118"/>
  <c r="R119"/>
  <c r="R118"/>
  <c r="P119"/>
  <c r="P118"/>
  <c r="BI114"/>
  <c r="BH114"/>
  <c r="BG114"/>
  <c r="BF114"/>
  <c r="T114"/>
  <c r="T113"/>
  <c r="R114"/>
  <c r="R113"/>
  <c r="P114"/>
  <c r="P113"/>
  <c r="BI109"/>
  <c r="BH109"/>
  <c r="BG109"/>
  <c r="BF109"/>
  <c r="T109"/>
  <c r="R109"/>
  <c r="P109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J90"/>
  <c r="J89"/>
  <c r="F89"/>
  <c r="F87"/>
  <c r="E85"/>
  <c r="J55"/>
  <c r="J54"/>
  <c r="F54"/>
  <c r="F52"/>
  <c r="E50"/>
  <c r="J18"/>
  <c r="E18"/>
  <c r="F55"/>
  <c r="J17"/>
  <c r="J12"/>
  <c r="J52"/>
  <c r="E7"/>
  <c r="E83"/>
  <c i="5" r="J37"/>
  <c r="J36"/>
  <c i="1" r="AY60"/>
  <c i="5" r="J35"/>
  <c i="1" r="AX60"/>
  <c i="5" r="BI356"/>
  <c r="BH356"/>
  <c r="BG356"/>
  <c r="BF356"/>
  <c r="T356"/>
  <c r="T355"/>
  <c r="R356"/>
  <c r="R355"/>
  <c r="P356"/>
  <c r="P355"/>
  <c r="BI352"/>
  <c r="BH352"/>
  <c r="BG352"/>
  <c r="BF352"/>
  <c r="T352"/>
  <c r="T351"/>
  <c r="R352"/>
  <c r="R351"/>
  <c r="P352"/>
  <c r="P351"/>
  <c r="BI349"/>
  <c r="BH349"/>
  <c r="BG349"/>
  <c r="BF349"/>
  <c r="T349"/>
  <c r="T348"/>
  <c r="R349"/>
  <c r="R348"/>
  <c r="P349"/>
  <c r="P348"/>
  <c r="BI345"/>
  <c r="BH345"/>
  <c r="BG345"/>
  <c r="BF345"/>
  <c r="T345"/>
  <c r="T344"/>
  <c r="R345"/>
  <c r="R344"/>
  <c r="P345"/>
  <c r="P344"/>
  <c r="BI342"/>
  <c r="BH342"/>
  <c r="BG342"/>
  <c r="BF342"/>
  <c r="T342"/>
  <c r="T341"/>
  <c r="R342"/>
  <c r="R341"/>
  <c r="R340"/>
  <c r="P342"/>
  <c r="P341"/>
  <c r="P340"/>
  <c r="BI338"/>
  <c r="BH338"/>
  <c r="BG338"/>
  <c r="BF338"/>
  <c r="T338"/>
  <c r="R338"/>
  <c r="P338"/>
  <c r="BI335"/>
  <c r="BH335"/>
  <c r="BG335"/>
  <c r="BF335"/>
  <c r="T335"/>
  <c r="R335"/>
  <c r="P335"/>
  <c r="BI329"/>
  <c r="BH329"/>
  <c r="BG329"/>
  <c r="BF329"/>
  <c r="T329"/>
  <c r="T328"/>
  <c r="R329"/>
  <c r="R328"/>
  <c r="P329"/>
  <c r="P328"/>
  <c r="BI326"/>
  <c r="BH326"/>
  <c r="BG326"/>
  <c r="BF326"/>
  <c r="T326"/>
  <c r="R326"/>
  <c r="P326"/>
  <c r="BI323"/>
  <c r="BH323"/>
  <c r="BG323"/>
  <c r="BF323"/>
  <c r="T323"/>
  <c r="R323"/>
  <c r="P323"/>
  <c r="BI315"/>
  <c r="BH315"/>
  <c r="BG315"/>
  <c r="BF315"/>
  <c r="T315"/>
  <c r="R315"/>
  <c r="P315"/>
  <c r="BI310"/>
  <c r="BH310"/>
  <c r="BG310"/>
  <c r="BF310"/>
  <c r="T310"/>
  <c r="R310"/>
  <c r="P310"/>
  <c r="BI305"/>
  <c r="BH305"/>
  <c r="BG305"/>
  <c r="BF305"/>
  <c r="T305"/>
  <c r="R305"/>
  <c r="P305"/>
  <c r="BI300"/>
  <c r="BH300"/>
  <c r="BG300"/>
  <c r="BF300"/>
  <c r="T300"/>
  <c r="R300"/>
  <c r="P300"/>
  <c r="BI294"/>
  <c r="BH294"/>
  <c r="BG294"/>
  <c r="BF294"/>
  <c r="T294"/>
  <c r="R294"/>
  <c r="P294"/>
  <c r="BI290"/>
  <c r="BH290"/>
  <c r="BG290"/>
  <c r="BF290"/>
  <c r="T290"/>
  <c r="T289"/>
  <c r="R290"/>
  <c r="R289"/>
  <c r="P290"/>
  <c r="P289"/>
  <c r="BI287"/>
  <c r="BH287"/>
  <c r="BG287"/>
  <c r="BF287"/>
  <c r="T287"/>
  <c r="R287"/>
  <c r="P287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3"/>
  <c r="BH273"/>
  <c r="BG273"/>
  <c r="BF273"/>
  <c r="T273"/>
  <c r="R273"/>
  <c r="P273"/>
  <c r="BI270"/>
  <c r="BH270"/>
  <c r="BG270"/>
  <c r="BF270"/>
  <c r="T270"/>
  <c r="R270"/>
  <c r="P270"/>
  <c r="BI267"/>
  <c r="BH267"/>
  <c r="BG267"/>
  <c r="BF267"/>
  <c r="T267"/>
  <c r="R267"/>
  <c r="P267"/>
  <c r="BI265"/>
  <c r="BH265"/>
  <c r="BG265"/>
  <c r="BF265"/>
  <c r="T265"/>
  <c r="R265"/>
  <c r="P265"/>
  <c r="BI260"/>
  <c r="BH260"/>
  <c r="BG260"/>
  <c r="BF260"/>
  <c r="T260"/>
  <c r="R260"/>
  <c r="P260"/>
  <c r="BI257"/>
  <c r="BH257"/>
  <c r="BG257"/>
  <c r="BF257"/>
  <c r="T257"/>
  <c r="R257"/>
  <c r="P257"/>
  <c r="BI255"/>
  <c r="BH255"/>
  <c r="BG255"/>
  <c r="BF255"/>
  <c r="T255"/>
  <c r="R255"/>
  <c r="P255"/>
  <c r="BI252"/>
  <c r="BH252"/>
  <c r="BG252"/>
  <c r="BF252"/>
  <c r="T252"/>
  <c r="R252"/>
  <c r="P252"/>
  <c r="BI251"/>
  <c r="BH251"/>
  <c r="BG251"/>
  <c r="BF251"/>
  <c r="T251"/>
  <c r="R251"/>
  <c r="P251"/>
  <c r="BI248"/>
  <c r="BH248"/>
  <c r="BG248"/>
  <c r="BF248"/>
  <c r="T248"/>
  <c r="R248"/>
  <c r="P248"/>
  <c r="BI245"/>
  <c r="BH245"/>
  <c r="BG245"/>
  <c r="BF245"/>
  <c r="T245"/>
  <c r="R245"/>
  <c r="P245"/>
  <c r="BI239"/>
  <c r="BH239"/>
  <c r="BG239"/>
  <c r="BF239"/>
  <c r="T239"/>
  <c r="T238"/>
  <c r="R239"/>
  <c r="R238"/>
  <c r="P239"/>
  <c r="P238"/>
  <c r="BI236"/>
  <c r="BH236"/>
  <c r="BG236"/>
  <c r="BF236"/>
  <c r="T236"/>
  <c r="R236"/>
  <c r="P236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4"/>
  <c r="BH224"/>
  <c r="BG224"/>
  <c r="BF224"/>
  <c r="T224"/>
  <c r="R224"/>
  <c r="P224"/>
  <c r="BI219"/>
  <c r="BH219"/>
  <c r="BG219"/>
  <c r="BF219"/>
  <c r="T219"/>
  <c r="R219"/>
  <c r="P219"/>
  <c r="BI213"/>
  <c r="BH213"/>
  <c r="BG213"/>
  <c r="BF213"/>
  <c r="T213"/>
  <c r="T212"/>
  <c r="R213"/>
  <c r="R212"/>
  <c r="P213"/>
  <c r="P212"/>
  <c r="BI210"/>
  <c r="BH210"/>
  <c r="BG210"/>
  <c r="BF210"/>
  <c r="T210"/>
  <c r="T209"/>
  <c r="R210"/>
  <c r="R209"/>
  <c r="P210"/>
  <c r="P209"/>
  <c r="BI201"/>
  <c r="BH201"/>
  <c r="BG201"/>
  <c r="BF201"/>
  <c r="T201"/>
  <c r="R201"/>
  <c r="P201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5"/>
  <c r="BH175"/>
  <c r="BG175"/>
  <c r="BF175"/>
  <c r="T175"/>
  <c r="R175"/>
  <c r="P175"/>
  <c r="BI170"/>
  <c r="BH170"/>
  <c r="BG170"/>
  <c r="BF170"/>
  <c r="T170"/>
  <c r="R170"/>
  <c r="P170"/>
  <c r="BI167"/>
  <c r="BH167"/>
  <c r="BG167"/>
  <c r="BF167"/>
  <c r="T167"/>
  <c r="R167"/>
  <c r="P167"/>
  <c r="BI158"/>
  <c r="BH158"/>
  <c r="BG158"/>
  <c r="BF158"/>
  <c r="T158"/>
  <c r="R158"/>
  <c r="P158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5"/>
  <c r="BH145"/>
  <c r="BG145"/>
  <c r="BF145"/>
  <c r="T145"/>
  <c r="R145"/>
  <c r="P145"/>
  <c r="BI143"/>
  <c r="BH143"/>
  <c r="BG143"/>
  <c r="BF143"/>
  <c r="T143"/>
  <c r="R143"/>
  <c r="P143"/>
  <c r="BI138"/>
  <c r="BH138"/>
  <c r="BG138"/>
  <c r="BF138"/>
  <c r="T138"/>
  <c r="R138"/>
  <c r="P138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9"/>
  <c r="BH119"/>
  <c r="BG119"/>
  <c r="BF119"/>
  <c r="T119"/>
  <c r="R119"/>
  <c r="P119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J98"/>
  <c r="J97"/>
  <c r="F97"/>
  <c r="F95"/>
  <c r="E93"/>
  <c r="J55"/>
  <c r="J54"/>
  <c r="F54"/>
  <c r="F52"/>
  <c r="E50"/>
  <c r="J18"/>
  <c r="E18"/>
  <c r="F55"/>
  <c r="J17"/>
  <c r="J12"/>
  <c r="J95"/>
  <c r="E7"/>
  <c r="E91"/>
  <c i="4" r="J41"/>
  <c r="J40"/>
  <c i="1" r="AY59"/>
  <c i="4" r="J39"/>
  <c i="1" r="AX59"/>
  <c i="4" r="BI107"/>
  <c r="BH107"/>
  <c r="BG107"/>
  <c r="BF107"/>
  <c r="T107"/>
  <c r="R107"/>
  <c r="P107"/>
  <c r="BI105"/>
  <c r="BH105"/>
  <c r="BG105"/>
  <c r="BF105"/>
  <c r="T105"/>
  <c r="R105"/>
  <c r="P105"/>
  <c r="BI104"/>
  <c r="BH104"/>
  <c r="BG104"/>
  <c r="BF104"/>
  <c r="T104"/>
  <c r="R104"/>
  <c r="P104"/>
  <c r="BI102"/>
  <c r="BH102"/>
  <c r="BG102"/>
  <c r="BF102"/>
  <c r="T102"/>
  <c r="R102"/>
  <c r="P102"/>
  <c r="BI101"/>
  <c r="BH101"/>
  <c r="BG101"/>
  <c r="BF101"/>
  <c r="T101"/>
  <c r="R101"/>
  <c r="P101"/>
  <c r="BI99"/>
  <c r="BH99"/>
  <c r="BG99"/>
  <c r="BF99"/>
  <c r="T99"/>
  <c r="R99"/>
  <c r="P99"/>
  <c r="BI98"/>
  <c r="BH98"/>
  <c r="BG98"/>
  <c r="BF98"/>
  <c r="T98"/>
  <c r="R98"/>
  <c r="P98"/>
  <c r="BI96"/>
  <c r="BH96"/>
  <c r="BG96"/>
  <c r="BF96"/>
  <c r="T96"/>
  <c r="R96"/>
  <c r="P96"/>
  <c r="J90"/>
  <c r="J89"/>
  <c r="F89"/>
  <c r="F87"/>
  <c r="E85"/>
  <c r="J63"/>
  <c r="J62"/>
  <c r="F62"/>
  <c r="F60"/>
  <c r="E58"/>
  <c r="J22"/>
  <c r="E22"/>
  <c r="F63"/>
  <c r="J21"/>
  <c r="J16"/>
  <c r="J87"/>
  <c r="E7"/>
  <c r="E79"/>
  <c i="3" r="J41"/>
  <c r="J40"/>
  <c i="1" r="AY58"/>
  <c i="3" r="J39"/>
  <c i="1" r="AX58"/>
  <c i="3" r="BI123"/>
  <c r="BH123"/>
  <c r="BG123"/>
  <c r="BF123"/>
  <c r="T123"/>
  <c r="R123"/>
  <c r="P123"/>
  <c r="BI121"/>
  <c r="BH121"/>
  <c r="BG121"/>
  <c r="BF121"/>
  <c r="T121"/>
  <c r="R121"/>
  <c r="P121"/>
  <c r="BI118"/>
  <c r="BH118"/>
  <c r="BG118"/>
  <c r="BF118"/>
  <c r="T118"/>
  <c r="R118"/>
  <c r="P118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J93"/>
  <c r="J92"/>
  <c r="F92"/>
  <c r="F90"/>
  <c r="E88"/>
  <c r="J63"/>
  <c r="J62"/>
  <c r="F62"/>
  <c r="F60"/>
  <c r="E58"/>
  <c r="J22"/>
  <c r="E22"/>
  <c r="F93"/>
  <c r="J21"/>
  <c r="J16"/>
  <c r="J90"/>
  <c r="E7"/>
  <c r="E82"/>
  <c i="2" r="J39"/>
  <c r="J38"/>
  <c i="1" r="AY56"/>
  <c i="2" r="J37"/>
  <c i="1" r="AX56"/>
  <c i="2"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6"/>
  <c r="BH186"/>
  <c r="BG186"/>
  <c r="BF186"/>
  <c r="T186"/>
  <c r="R186"/>
  <c r="P186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T142"/>
  <c r="R143"/>
  <c r="R142"/>
  <c r="P143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8"/>
  <c r="BH118"/>
  <c r="BG118"/>
  <c r="BF118"/>
  <c r="T118"/>
  <c r="R118"/>
  <c r="P118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F91"/>
  <c r="E89"/>
  <c r="F56"/>
  <c r="E54"/>
  <c r="J26"/>
  <c r="E26"/>
  <c r="J59"/>
  <c r="J25"/>
  <c r="J23"/>
  <c r="E23"/>
  <c r="J58"/>
  <c r="J22"/>
  <c r="J20"/>
  <c r="E20"/>
  <c r="F59"/>
  <c r="J19"/>
  <c r="J17"/>
  <c r="E17"/>
  <c r="F58"/>
  <c r="J16"/>
  <c r="J14"/>
  <c r="J91"/>
  <c r="E7"/>
  <c r="E85"/>
  <c i="1" r="L50"/>
  <c r="AM50"/>
  <c r="AM49"/>
  <c r="L49"/>
  <c r="AM47"/>
  <c r="L47"/>
  <c r="L45"/>
  <c r="L44"/>
  <c i="2" r="J121"/>
  <c i="5" r="BK329"/>
  <c r="BK236"/>
  <c i="2" r="J164"/>
  <c r="BK99"/>
  <c i="4" r="BK99"/>
  <c i="5" r="J270"/>
  <c r="BK121"/>
  <c i="6" r="F35"/>
  <c i="5" r="BK199"/>
  <c r="J315"/>
  <c i="6" r="J136"/>
  <c i="4" r="J107"/>
  <c i="5" r="BK349"/>
  <c r="BK229"/>
  <c i="6" r="BK156"/>
  <c i="2" r="BK183"/>
  <c i="5" r="J252"/>
  <c r="BK193"/>
  <c r="J170"/>
  <c r="BK107"/>
  <c i="6" r="BK102"/>
  <c r="BK173"/>
  <c i="2" r="J147"/>
  <c i="3" r="BK112"/>
  <c i="5" r="BK267"/>
  <c i="6" r="J157"/>
  <c i="2" r="BK127"/>
  <c i="3" r="BK123"/>
  <c i="5" r="J349"/>
  <c i="2" r="J175"/>
  <c r="BK158"/>
  <c r="BK175"/>
  <c i="5" r="BK323"/>
  <c i="2" r="J115"/>
  <c r="J143"/>
  <c r="J189"/>
  <c i="5" r="BK210"/>
  <c i="6" r="J106"/>
  <c i="2" r="J194"/>
  <c r="J181"/>
  <c i="6" r="BK142"/>
  <c r="J114"/>
  <c i="3" r="BK115"/>
  <c i="5" r="BK305"/>
  <c r="BK190"/>
  <c i="6" r="J109"/>
  <c i="2" r="J151"/>
  <c i="3" r="J121"/>
  <c i="5" r="BK113"/>
  <c r="J245"/>
  <c r="J239"/>
  <c i="6" r="J170"/>
  <c i="5" r="J335"/>
  <c r="J186"/>
  <c i="6" r="BK159"/>
  <c i="2" r="J171"/>
  <c i="3" r="J109"/>
  <c i="5" r="BK130"/>
  <c i="2" r="BK189"/>
  <c r="BK153"/>
  <c i="4" r="J99"/>
  <c i="5" r="J338"/>
  <c r="J267"/>
  <c i="2" r="BK128"/>
  <c r="BK131"/>
  <c i="4" r="BK98"/>
  <c i="5" r="BK231"/>
  <c i="4" r="J101"/>
  <c i="5" r="J143"/>
  <c i="2" r="J120"/>
  <c r="BK198"/>
  <c i="4" r="J105"/>
  <c i="5" r="BK283"/>
  <c i="6" r="BK96"/>
  <c i="5" r="J342"/>
  <c r="J113"/>
  <c i="6" r="BK124"/>
  <c i="2" r="BK186"/>
  <c i="3" r="J104"/>
  <c i="5" r="BK224"/>
  <c r="BK294"/>
  <c r="J119"/>
  <c i="6" r="BK114"/>
  <c i="2" r="BK143"/>
  <c r="J173"/>
  <c i="3" r="BK102"/>
  <c i="5" r="BK127"/>
  <c r="J182"/>
  <c i="2" r="BK140"/>
  <c r="BK165"/>
  <c r="BK107"/>
  <c i="3" r="J112"/>
  <c i="5" r="J257"/>
  <c i="2" r="J163"/>
  <c r="J123"/>
  <c r="BK132"/>
  <c i="5" r="J294"/>
  <c r="BK138"/>
  <c i="2" r="J99"/>
  <c r="BK145"/>
  <c i="5" r="BK338"/>
  <c r="BK143"/>
  <c r="J251"/>
  <c r="J219"/>
  <c i="6" r="BK127"/>
  <c r="J102"/>
  <c i="5" r="BK352"/>
  <c r="J233"/>
  <c r="J279"/>
  <c r="BK110"/>
  <c i="2" r="BK160"/>
  <c r="BK130"/>
  <c i="3" r="BK107"/>
  <c i="5" r="J287"/>
  <c r="BK342"/>
  <c r="J152"/>
  <c i="6" r="J104"/>
  <c i="5" r="J231"/>
  <c r="J188"/>
  <c r="BK170"/>
  <c i="6" r="J150"/>
  <c i="2" r="J124"/>
  <c i="4" r="J98"/>
  <c i="5" r="J326"/>
  <c r="J154"/>
  <c i="6" r="BK106"/>
  <c i="2" r="BK191"/>
  <c r="BK194"/>
  <c i="5" r="J224"/>
  <c r="BK184"/>
  <c i="2" r="BK177"/>
  <c r="BK115"/>
  <c i="3" r="BK118"/>
  <c i="2" r="J196"/>
  <c r="BK111"/>
  <c r="BK156"/>
  <c r="BK121"/>
  <c i="6" r="BK150"/>
  <c i="2" r="J153"/>
  <c i="4" r="BK102"/>
  <c i="5" r="BK290"/>
  <c r="BK182"/>
  <c i="6" r="J119"/>
  <c r="J130"/>
  <c i="5" r="BK239"/>
  <c r="J104"/>
  <c i="2" r="BK105"/>
  <c r="BK109"/>
  <c i="4" r="BK107"/>
  <c i="5" r="BK287"/>
  <c r="BK104"/>
  <c i="6" r="BK154"/>
  <c i="5" r="J281"/>
  <c r="BK213"/>
  <c i="6" r="J149"/>
  <c i="2" r="BK123"/>
  <c r="J167"/>
  <c i="5" r="J255"/>
  <c i="6" r="BK146"/>
  <c i="2" r="J126"/>
  <c r="BK179"/>
  <c i="3" r="J100"/>
  <c i="5" r="BK270"/>
  <c i="2" r="BK151"/>
  <c r="J149"/>
  <c r="J131"/>
  <c i="5" r="J110"/>
  <c i="2" r="J156"/>
  <c r="J128"/>
  <c i="5" r="BK175"/>
  <c i="6" r="J177"/>
  <c i="2" r="BK181"/>
  <c r="J105"/>
  <c r="BK169"/>
  <c i="5" r="BK124"/>
  <c r="J201"/>
  <c i="6" r="BK121"/>
  <c r="J166"/>
  <c i="2" r="BK147"/>
  <c i="5" r="J107"/>
  <c r="J124"/>
  <c i="6" r="BK136"/>
  <c i="2" r="J103"/>
  <c i="5" r="J356"/>
  <c r="BK315"/>
  <c r="J283"/>
  <c i="6" r="BK149"/>
  <c i="5" r="BK252"/>
  <c r="J167"/>
  <c i="6" r="J155"/>
  <c i="2" r="BK138"/>
  <c i="3" r="BK117"/>
  <c i="5" r="J184"/>
  <c r="J213"/>
  <c i="2" r="J130"/>
  <c i="3" r="J115"/>
  <c i="5" r="BK186"/>
  <c r="BK245"/>
  <c i="6" r="J134"/>
  <c i="2" r="J191"/>
  <c i="3" r="BK113"/>
  <c i="5" r="BK255"/>
  <c i="2" r="J177"/>
  <c r="J109"/>
  <c r="BK103"/>
  <c r="J111"/>
  <c r="J145"/>
  <c i="3" r="J117"/>
  <c i="5" r="BK251"/>
  <c r="J190"/>
  <c i="6" r="J163"/>
  <c i="5" r="BK154"/>
  <c r="J273"/>
  <c r="BK188"/>
  <c i="6" r="J154"/>
  <c i="2" r="BK171"/>
  <c i="5" r="J196"/>
  <c r="BK233"/>
  <c r="BK119"/>
  <c i="6" r="BK155"/>
  <c i="5" r="BK219"/>
  <c i="6" r="J156"/>
  <c i="2" r="BK173"/>
  <c i="4" r="BK105"/>
  <c i="5" r="BK260"/>
  <c i="6" r="J138"/>
  <c i="2" r="J169"/>
  <c i="5" r="J178"/>
  <c r="J138"/>
  <c i="1" r="AS57"/>
  <c i="3" r="BK104"/>
  <c i="5" r="J290"/>
  <c i="2" r="J107"/>
  <c r="BK193"/>
  <c r="BK163"/>
  <c i="5" r="BK145"/>
  <c i="6" r="J124"/>
  <c i="2" r="BK124"/>
  <c i="3" r="J107"/>
  <c i="5" r="BK265"/>
  <c r="BK167"/>
  <c r="J150"/>
  <c i="6" r="BK119"/>
  <c i="4" r="BK101"/>
  <c i="5" r="BK279"/>
  <c r="BK180"/>
  <c i="6" r="BK170"/>
  <c i="2" r="J138"/>
  <c r="BK196"/>
  <c i="5" r="J260"/>
  <c i="6" r="BK157"/>
  <c i="2" r="J132"/>
  <c i="3" r="BK109"/>
  <c i="5" r="J305"/>
  <c i="6" r="BK166"/>
  <c i="2" r="BK164"/>
  <c r="J113"/>
  <c r="BK149"/>
  <c i="4" r="J102"/>
  <c i="2" r="J140"/>
  <c r="BK187"/>
  <c r="BK120"/>
  <c i="5" r="BK152"/>
  <c i="6" r="BK109"/>
  <c i="4" r="BK96"/>
  <c i="5" r="BK201"/>
  <c i="6" r="J142"/>
  <c r="J159"/>
  <c i="3" r="J102"/>
  <c i="5" r="BK335"/>
  <c i="6" r="J99"/>
  <c i="2" r="BK134"/>
  <c i="3" r="BK121"/>
  <c i="5" r="J236"/>
  <c r="J175"/>
  <c i="6" r="J146"/>
  <c i="5" r="J300"/>
  <c r="J210"/>
  <c i="6" r="J127"/>
  <c i="2" r="J193"/>
  <c r="BK136"/>
  <c i="5" r="BK150"/>
  <c r="BK196"/>
  <c i="2" r="BK118"/>
  <c r="J134"/>
  <c i="4" r="J104"/>
  <c i="5" r="BK310"/>
  <c r="J158"/>
  <c i="2" r="BK101"/>
  <c r="BK122"/>
  <c i="5" r="BK158"/>
  <c i="2" r="J187"/>
  <c r="J160"/>
  <c r="J186"/>
  <c r="J179"/>
  <c i="6" r="BK177"/>
  <c i="2" r="J118"/>
  <c i="3" r="J118"/>
  <c i="5" r="BK300"/>
  <c r="J265"/>
  <c i="6" r="J96"/>
  <c i="5" r="BK257"/>
  <c r="J323"/>
  <c r="BK248"/>
  <c i="6" r="BK108"/>
  <c i="2" r="J183"/>
  <c i="3" r="J123"/>
  <c i="5" r="BK148"/>
  <c r="J352"/>
  <c r="BK178"/>
  <c i="6" r="J173"/>
  <c i="5" r="J345"/>
  <c r="BK273"/>
  <c i="3" r="BK100"/>
  <c i="5" r="BK326"/>
  <c r="BK356"/>
  <c r="J121"/>
  <c i="6" r="BK99"/>
  <c i="2" r="BK126"/>
  <c i="5" r="J248"/>
  <c r="BK281"/>
  <c i="6" r="BK130"/>
  <c i="2" r="J122"/>
  <c r="J165"/>
  <c i="3" r="J113"/>
  <c i="4" r="J96"/>
  <c i="5" r="BK345"/>
  <c i="2" r="J198"/>
  <c r="J101"/>
  <c r="J127"/>
  <c r="J158"/>
  <c i="5" r="J148"/>
  <c i="6" r="J121"/>
  <c i="2" r="BK167"/>
  <c r="BK113"/>
  <c i="3" r="J111"/>
  <c i="5" r="J329"/>
  <c r="J193"/>
  <c i="6" r="BK151"/>
  <c r="J151"/>
  <c r="BK138"/>
  <c i="5" r="J229"/>
  <c r="J145"/>
  <c i="6" r="BK134"/>
  <c i="2" r="J136"/>
  <c i="3" r="BK111"/>
  <c i="4" r="BK104"/>
  <c i="5" r="J310"/>
  <c r="J180"/>
  <c r="J130"/>
  <c i="6" r="BK163"/>
  <c r="BK104"/>
  <c i="5" r="J199"/>
  <c r="J127"/>
  <c i="6" r="J108"/>
  <c l="1" r="T161"/>
  <c i="5" r="T340"/>
  <c i="2" r="P117"/>
  <c r="BK133"/>
  <c r="J133"/>
  <c r="J67"/>
  <c r="T133"/>
  <c r="BK155"/>
  <c r="J155"/>
  <c r="J70"/>
  <c r="R162"/>
  <c r="P170"/>
  <c r="R185"/>
  <c i="3" r="T106"/>
  <c i="4" r="T95"/>
  <c r="T94"/>
  <c r="T93"/>
  <c i="5" r="P103"/>
  <c r="P244"/>
  <c r="R293"/>
  <c i="2" r="P98"/>
  <c r="BK129"/>
  <c r="J129"/>
  <c r="J66"/>
  <c r="P144"/>
  <c r="BK162"/>
  <c r="J162"/>
  <c r="J71"/>
  <c r="R170"/>
  <c r="T190"/>
  <c i="3" r="BK120"/>
  <c r="J120"/>
  <c r="J72"/>
  <c i="5" r="BK192"/>
  <c r="J192"/>
  <c r="J62"/>
  <c r="T218"/>
  <c r="T259"/>
  <c r="R322"/>
  <c r="P334"/>
  <c i="3" r="R120"/>
  <c i="5" r="R192"/>
  <c r="P259"/>
  <c r="T278"/>
  <c r="BK322"/>
  <c r="J322"/>
  <c r="J73"/>
  <c r="R334"/>
  <c r="P192"/>
  <c r="P218"/>
  <c r="R259"/>
  <c r="R278"/>
  <c r="P322"/>
  <c r="T334"/>
  <c i="2" r="T98"/>
  <c r="R129"/>
  <c r="P133"/>
  <c r="T155"/>
  <c r="T170"/>
  <c r="R190"/>
  <c i="3" r="P106"/>
  <c i="4" r="P95"/>
  <c r="P94"/>
  <c r="P93"/>
  <c i="1" r="AU59"/>
  <c i="5" r="R103"/>
  <c r="BK244"/>
  <c r="J244"/>
  <c r="J67"/>
  <c r="P293"/>
  <c r="P292"/>
  <c i="2" r="R98"/>
  <c r="P129"/>
  <c r="R133"/>
  <c r="R155"/>
  <c r="BK170"/>
  <c r="J170"/>
  <c r="J73"/>
  <c r="T185"/>
  <c i="3" r="T120"/>
  <c i="4" r="BK95"/>
  <c r="J95"/>
  <c r="J69"/>
  <c i="5" r="T244"/>
  <c r="BK278"/>
  <c r="J278"/>
  <c r="J69"/>
  <c r="T322"/>
  <c i="2" r="T117"/>
  <c r="T144"/>
  <c r="T162"/>
  <c r="T166"/>
  <c r="P185"/>
  <c i="4" r="R95"/>
  <c r="R94"/>
  <c r="R93"/>
  <c i="5" r="BK103"/>
  <c r="R218"/>
  <c r="BK293"/>
  <c r="J293"/>
  <c r="J72"/>
  <c i="6" r="T95"/>
  <c r="R120"/>
  <c r="R133"/>
  <c r="T145"/>
  <c r="T144"/>
  <c r="R95"/>
  <c r="R94"/>
  <c r="P120"/>
  <c r="P133"/>
  <c r="R145"/>
  <c r="R144"/>
  <c i="2" r="BK98"/>
  <c r="J98"/>
  <c r="J64"/>
  <c r="BK117"/>
  <c r="J117"/>
  <c r="J65"/>
  <c r="T129"/>
  <c r="BK144"/>
  <c r="J144"/>
  <c r="J69"/>
  <c r="P155"/>
  <c r="BK166"/>
  <c r="J166"/>
  <c r="J72"/>
  <c r="R166"/>
  <c r="BK185"/>
  <c r="J185"/>
  <c r="J74"/>
  <c r="P190"/>
  <c i="3" r="BK106"/>
  <c r="BK99"/>
  <c r="J99"/>
  <c r="J70"/>
  <c r="P120"/>
  <c i="5" r="T103"/>
  <c r="T102"/>
  <c r="T101"/>
  <c r="BK218"/>
  <c r="J218"/>
  <c r="J65"/>
  <c r="BK259"/>
  <c r="J259"/>
  <c r="J68"/>
  <c r="T293"/>
  <c r="T292"/>
  <c r="BK334"/>
  <c r="J334"/>
  <c r="J75"/>
  <c i="6" r="P95"/>
  <c r="P94"/>
  <c r="T120"/>
  <c r="T133"/>
  <c r="BK145"/>
  <c r="BK144"/>
  <c r="J144"/>
  <c r="J66"/>
  <c i="2" r="R117"/>
  <c r="R144"/>
  <c r="P162"/>
  <c r="P166"/>
  <c r="BK190"/>
  <c r="J190"/>
  <c r="J75"/>
  <c i="3" r="R106"/>
  <c r="R99"/>
  <c r="R98"/>
  <c r="R97"/>
  <c r="R96"/>
  <c i="5" r="T192"/>
  <c r="R244"/>
  <c r="P278"/>
  <c i="6" r="BK95"/>
  <c r="J95"/>
  <c r="J61"/>
  <c r="BK120"/>
  <c r="J120"/>
  <c r="J64"/>
  <c r="BK133"/>
  <c r="J133"/>
  <c r="J65"/>
  <c r="P145"/>
  <c r="P144"/>
  <c i="5" r="BK209"/>
  <c r="J209"/>
  <c r="J63"/>
  <c r="BK212"/>
  <c r="J212"/>
  <c r="J64"/>
  <c r="BK289"/>
  <c r="J289"/>
  <c r="J70"/>
  <c r="BK238"/>
  <c r="J238"/>
  <c r="J66"/>
  <c r="BK348"/>
  <c r="J348"/>
  <c r="J79"/>
  <c i="2" r="BK142"/>
  <c r="J142"/>
  <c r="J68"/>
  <c i="5" r="BK341"/>
  <c r="J341"/>
  <c r="J77"/>
  <c r="BK355"/>
  <c r="J355"/>
  <c r="J81"/>
  <c i="6" r="BK162"/>
  <c r="J162"/>
  <c r="J69"/>
  <c i="5" r="BK344"/>
  <c r="J344"/>
  <c r="J78"/>
  <c r="BK351"/>
  <c r="J351"/>
  <c r="J80"/>
  <c i="6" r="BK118"/>
  <c r="J118"/>
  <c r="J63"/>
  <c r="BK165"/>
  <c r="J165"/>
  <c r="J70"/>
  <c r="BK169"/>
  <c r="J169"/>
  <c r="J71"/>
  <c r="BK172"/>
  <c r="J172"/>
  <c r="J72"/>
  <c i="5" r="BK328"/>
  <c r="J328"/>
  <c r="J74"/>
  <c i="6" r="BK113"/>
  <c r="J113"/>
  <c r="J62"/>
  <c r="BK176"/>
  <c r="J176"/>
  <c r="J73"/>
  <c i="5" r="BK340"/>
  <c r="J340"/>
  <c r="J76"/>
  <c i="6" r="BE96"/>
  <c r="J87"/>
  <c r="BE99"/>
  <c r="BE154"/>
  <c r="E48"/>
  <c r="BE119"/>
  <c r="BE121"/>
  <c r="BE124"/>
  <c r="BE127"/>
  <c r="BE130"/>
  <c r="BE134"/>
  <c r="BE146"/>
  <c r="BE157"/>
  <c r="BE177"/>
  <c r="BE102"/>
  <c r="BE106"/>
  <c r="BE159"/>
  <c r="BE166"/>
  <c i="5" r="J103"/>
  <c r="J61"/>
  <c i="6" r="BE138"/>
  <c r="BE151"/>
  <c r="BE156"/>
  <c r="BE155"/>
  <c r="BE104"/>
  <c r="BE163"/>
  <c r="BE173"/>
  <c r="F90"/>
  <c r="BE170"/>
  <c r="BE114"/>
  <c r="BE150"/>
  <c i="1" r="BB61"/>
  <c i="6" r="BE108"/>
  <c r="BE109"/>
  <c r="BE142"/>
  <c r="BE149"/>
  <c r="BE136"/>
  <c i="4" r="BK94"/>
  <c r="J94"/>
  <c r="J68"/>
  <c i="5" r="J52"/>
  <c r="BE145"/>
  <c r="BE104"/>
  <c r="BE110"/>
  <c r="BE113"/>
  <c r="BE148"/>
  <c r="BE150"/>
  <c r="BE152"/>
  <c r="BE178"/>
  <c r="BE231"/>
  <c r="F98"/>
  <c r="BE143"/>
  <c r="BE154"/>
  <c r="BE186"/>
  <c r="BE199"/>
  <c r="E48"/>
  <c r="BE182"/>
  <c r="BE119"/>
  <c r="BE180"/>
  <c r="BE175"/>
  <c r="BE190"/>
  <c r="BE193"/>
  <c r="BE233"/>
  <c r="BE236"/>
  <c r="BE184"/>
  <c r="BE196"/>
  <c r="BE224"/>
  <c r="BE229"/>
  <c r="BE252"/>
  <c r="BE257"/>
  <c r="BE260"/>
  <c r="BE283"/>
  <c r="BE287"/>
  <c r="BE290"/>
  <c r="BE294"/>
  <c r="BE323"/>
  <c r="BE326"/>
  <c r="BE342"/>
  <c r="BE345"/>
  <c r="BE352"/>
  <c r="BE356"/>
  <c r="BE170"/>
  <c r="BE210"/>
  <c r="BE219"/>
  <c r="BE248"/>
  <c r="BE265"/>
  <c r="BE273"/>
  <c r="BE281"/>
  <c r="BE349"/>
  <c r="BE107"/>
  <c r="BE121"/>
  <c r="BE158"/>
  <c r="BE201"/>
  <c r="BE255"/>
  <c r="BE267"/>
  <c r="BE305"/>
  <c r="BE315"/>
  <c r="BE329"/>
  <c r="BE338"/>
  <c r="BE124"/>
  <c r="BE127"/>
  <c r="BE130"/>
  <c r="BE138"/>
  <c r="BE167"/>
  <c r="BE188"/>
  <c r="BE213"/>
  <c r="BE239"/>
  <c r="BE245"/>
  <c r="BE251"/>
  <c r="BE270"/>
  <c r="BE279"/>
  <c r="BE300"/>
  <c r="BE310"/>
  <c r="BE335"/>
  <c i="4" r="BE104"/>
  <c r="E52"/>
  <c r="F90"/>
  <c i="3" r="J106"/>
  <c r="J71"/>
  <c i="4" r="J60"/>
  <c r="BE99"/>
  <c i="3" r="BK98"/>
  <c r="J98"/>
  <c r="J69"/>
  <c i="4" r="BE98"/>
  <c r="BE107"/>
  <c r="BE96"/>
  <c r="BE105"/>
  <c r="BE101"/>
  <c r="BE102"/>
  <c i="3" r="J60"/>
  <c r="BE115"/>
  <c r="BE109"/>
  <c r="BE113"/>
  <c r="BE117"/>
  <c r="BE118"/>
  <c r="F63"/>
  <c r="BE100"/>
  <c r="BE104"/>
  <c r="BE102"/>
  <c r="BE112"/>
  <c r="E52"/>
  <c r="BE111"/>
  <c r="BE123"/>
  <c i="2" r="BK97"/>
  <c r="J97"/>
  <c r="J63"/>
  <c i="3" r="BE107"/>
  <c r="BE121"/>
  <c i="2" r="BE113"/>
  <c r="BE123"/>
  <c r="F93"/>
  <c r="BE122"/>
  <c r="BE163"/>
  <c r="BE171"/>
  <c r="BE181"/>
  <c r="BE183"/>
  <c r="BE186"/>
  <c r="BE187"/>
  <c r="BE189"/>
  <c r="BE101"/>
  <c r="BE121"/>
  <c r="BE134"/>
  <c r="E50"/>
  <c r="J56"/>
  <c r="J93"/>
  <c r="BE105"/>
  <c r="BE130"/>
  <c r="BE138"/>
  <c r="BE156"/>
  <c r="BE160"/>
  <c r="BE167"/>
  <c r="BE193"/>
  <c r="BE198"/>
  <c r="F94"/>
  <c r="BE109"/>
  <c r="BE115"/>
  <c r="BE118"/>
  <c r="BE131"/>
  <c r="BE145"/>
  <c r="J94"/>
  <c r="BE140"/>
  <c r="BE153"/>
  <c r="BE158"/>
  <c r="BE169"/>
  <c r="BE175"/>
  <c r="BE179"/>
  <c r="BE191"/>
  <c r="BE196"/>
  <c r="BE136"/>
  <c r="BE147"/>
  <c r="BE128"/>
  <c r="BE143"/>
  <c r="BE149"/>
  <c r="BE151"/>
  <c r="BE164"/>
  <c r="BE165"/>
  <c r="BE173"/>
  <c r="BE177"/>
  <c r="BE194"/>
  <c r="BE124"/>
  <c r="BE107"/>
  <c r="BE111"/>
  <c r="BE127"/>
  <c r="BE132"/>
  <c r="BE99"/>
  <c r="BE103"/>
  <c r="BE120"/>
  <c r="BE126"/>
  <c i="4" r="J38"/>
  <c i="1" r="AW59"/>
  <c i="6" r="F36"/>
  <c i="1" r="BC61"/>
  <c i="4" r="F38"/>
  <c i="1" r="BA59"/>
  <c i="4" r="F41"/>
  <c i="1" r="BD59"/>
  <c i="5" r="F36"/>
  <c i="1" r="BC60"/>
  <c i="2" r="J36"/>
  <c i="1" r="AW56"/>
  <c i="5" r="F37"/>
  <c i="1" r="BD60"/>
  <c i="5" r="J34"/>
  <c i="1" r="AW60"/>
  <c i="3" r="F40"/>
  <c i="1" r="BC58"/>
  <c i="2" r="F39"/>
  <c i="1" r="BD56"/>
  <c r="AS55"/>
  <c r="AS54"/>
  <c i="5" r="F35"/>
  <c i="1" r="BB60"/>
  <c i="2" r="F38"/>
  <c i="1" r="BC56"/>
  <c i="3" r="F38"/>
  <c i="1" r="BA58"/>
  <c i="2" r="F36"/>
  <c i="1" r="BA56"/>
  <c i="4" r="F39"/>
  <c i="1" r="BB59"/>
  <c i="6" r="F34"/>
  <c i="1" r="BA61"/>
  <c i="3" r="J38"/>
  <c i="1" r="AW58"/>
  <c i="3" r="F41"/>
  <c i="1" r="BD58"/>
  <c i="6" r="F37"/>
  <c i="1" r="BD61"/>
  <c i="4" r="F40"/>
  <c i="1" r="BC59"/>
  <c i="6" r="J34"/>
  <c i="1" r="AW61"/>
  <c i="3" r="F39"/>
  <c i="1" r="BB58"/>
  <c i="2" r="F37"/>
  <c i="1" r="BB56"/>
  <c i="5" r="F34"/>
  <c i="1" r="BA60"/>
  <c i="5" l="1" r="BK102"/>
  <c r="J102"/>
  <c r="J60"/>
  <c i="6" r="T94"/>
  <c r="T93"/>
  <c i="2" r="R97"/>
  <c i="5" r="P102"/>
  <c r="P101"/>
  <c i="1" r="AU60"/>
  <c i="6" r="P93"/>
  <c i="1" r="AU61"/>
  <c i="5" r="R102"/>
  <c i="2" r="P97"/>
  <c i="1" r="AU56"/>
  <c i="6" r="R93"/>
  <c i="2" r="T97"/>
  <c i="5" r="R292"/>
  <c i="3" r="P99"/>
  <c r="P98"/>
  <c r="P97"/>
  <c r="P96"/>
  <c i="1" r="AU58"/>
  <c i="3" r="T99"/>
  <c r="T98"/>
  <c r="T97"/>
  <c r="T96"/>
  <c i="5" r="BK292"/>
  <c r="J292"/>
  <c r="J71"/>
  <c i="6" r="BK94"/>
  <c r="J94"/>
  <c r="J60"/>
  <c r="J145"/>
  <c r="J67"/>
  <c r="BK161"/>
  <c r="J161"/>
  <c r="J68"/>
  <c i="5" r="BK101"/>
  <c r="J101"/>
  <c r="J59"/>
  <c i="4" r="BK93"/>
  <c r="J93"/>
  <c i="3" r="BK97"/>
  <c r="J97"/>
  <c r="J68"/>
  <c i="1" r="AU57"/>
  <c r="BC57"/>
  <c r="AY57"/>
  <c i="2" r="J35"/>
  <c i="1" r="AV56"/>
  <c r="AT56"/>
  <c i="6" r="F33"/>
  <c i="1" r="AZ61"/>
  <c i="3" r="J37"/>
  <c i="1" r="AV58"/>
  <c r="AT58"/>
  <c i="5" r="J33"/>
  <c i="1" r="AV60"/>
  <c r="AT60"/>
  <c i="5" r="F33"/>
  <c i="1" r="AZ60"/>
  <c i="3" r="F37"/>
  <c i="1" r="AZ58"/>
  <c i="6" r="J33"/>
  <c i="1" r="AV61"/>
  <c r="AT61"/>
  <c i="2" r="J32"/>
  <c i="1" r="AG56"/>
  <c r="BB57"/>
  <c r="AX57"/>
  <c r="BA57"/>
  <c r="AW57"/>
  <c i="4" r="F37"/>
  <c i="1" r="AZ59"/>
  <c i="4" r="J34"/>
  <c i="1" r="AG59"/>
  <c i="2" r="F35"/>
  <c i="1" r="AZ56"/>
  <c i="4" r="J37"/>
  <c i="1" r="AV59"/>
  <c r="AT59"/>
  <c r="BD57"/>
  <c i="5" l="1" r="R101"/>
  <c i="6" r="BK93"/>
  <c r="J93"/>
  <c r="J59"/>
  <c i="1" r="AN59"/>
  <c i="4" r="J67"/>
  <c i="3" r="BK96"/>
  <c r="J96"/>
  <c i="4" r="J43"/>
  <c i="1" r="AN56"/>
  <c i="2" r="J41"/>
  <c i="1" r="AZ57"/>
  <c r="AV57"/>
  <c r="AT57"/>
  <c r="BB55"/>
  <c r="BD55"/>
  <c i="5" r="J30"/>
  <c i="1" r="AG60"/>
  <c r="AN60"/>
  <c r="AU55"/>
  <c r="AU54"/>
  <c r="BA55"/>
  <c r="AW55"/>
  <c i="3" r="J34"/>
  <c i="1" r="AG58"/>
  <c r="AG57"/>
  <c r="AG55"/>
  <c r="BC55"/>
  <c i="5" l="1" r="J39"/>
  <c i="3" r="J43"/>
  <c r="J67"/>
  <c i="1" r="AN58"/>
  <c r="AN57"/>
  <c i="6" r="J30"/>
  <c i="1" r="AG61"/>
  <c r="AG54"/>
  <c r="AK26"/>
  <c r="AY55"/>
  <c r="AZ55"/>
  <c r="AV55"/>
  <c r="AT55"/>
  <c r="AN55"/>
  <c r="BD54"/>
  <c r="W33"/>
  <c r="AX55"/>
  <c r="BB54"/>
  <c r="W31"/>
  <c r="BC54"/>
  <c r="W32"/>
  <c r="BA54"/>
  <c r="W30"/>
  <c i="6" l="1" r="J39"/>
  <c i="1" r="AN61"/>
  <c r="AX54"/>
  <c r="AZ54"/>
  <c r="AV54"/>
  <c r="AK29"/>
  <c r="AY54"/>
  <c r="AW54"/>
  <c r="AK30"/>
  <c l="1" r="AK35"/>
  <c r="W29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<sst xmlns="http://schemas.openxmlformats.org/spreadsheetml/2006/main">
  <si>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</si>
  <si>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</si>
  <si>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</si>
  <si>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</si>
  <si>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</si>
  <si>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{c7f669dd-fd8f-471e-bedd-33c93e6df56d}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</si>
  <si>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</si>
  <si>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</si>
  <si>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</si>
  <si>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</si>
  <si>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</si>
  <si>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</si>
  <si>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</si>
  <si>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</si>
  <si>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22_b_12_b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</si>
  <si>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</si>
  <si>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</si>
  <si>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ZŠ F-M, Lískovec 320 – hydroizolace spodní stavby II.etapa</t>
  </si>
  <si>
    <t>KSO:</t>
  </si>
  <si>
    <t/>
  </si>
  <si>
    <t>CC-CZ:</t>
  </si>
  <si>
    <t>Místo:</t>
  </si>
  <si>
    <t>K Sedlištím 320, Lískovec, 738 01</t>
  </si>
  <si>
    <t>Datum:</t>
  </si>
  <si>
    <t>21. 11. 2022</t>
  </si>
  <si>
    <t>Zadavatel:</t>
  </si>
  <si>
    <t>IČ:</t>
  </si>
  <si>
    <t>Statutární město Frýdek-Místek</t>
  </si>
  <si>
    <t>DIČ:</t>
  </si>
  <si>
    <t>Uchazeč:</t>
  </si>
  <si>
    <t>Vyplň údaj</t>
  </si>
  <si>
    <t>Projektant:</t>
  </si>
  <si>
    <t>BENEPRO, a.s.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</si>
  <si>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</si>
  <si>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</si>
  <si>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</si>
  <si>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</si>
  <si>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</si>
  <si>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</si>
  <si>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</si>
  <si>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</si>
  <si>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</si>
  <si>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</si>
  <si>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</si>
  <si>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</si>
  <si>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</si>
  <si>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</si>
  <si>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</si>
  <si>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</si>
  <si>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</si>
  <si>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</si>
  <si>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</si>
  <si>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</si>
  <si>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</si>
  <si>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</si>
  <si>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</si>
  <si>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</si>
  <si>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</si>
  <si>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</si>
  <si>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</si>
  <si>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</si>
  <si>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</si>
  <si>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</si>
  <si>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</si>
  <si>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</si>
  <si>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</si>
  <si>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</si>
  <si>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</si>
  <si>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</si>
  <si>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</si>
  <si>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</si>
  <si>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</si>
  <si>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</si>
  <si>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</si>
  <si>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</si>
  <si>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02</t>
  </si>
  <si>
    <t>Suterén družiny</t>
  </si>
  <si>
    <t>STA</t>
  </si>
  <si>
    <t>1</t>
  </si>
  <si>
    <t>{506909a4-fd5f-4149-99df-86f442814e03}</t>
  </si>
  <si>
    <t>2</t>
  </si>
  <si>
    <t>/</t>
  </si>
  <si>
    <t>SO 02.1</t>
  </si>
  <si>
    <t>Sanace suterénních prostor</t>
  </si>
  <si>
    <t>Soupis</t>
  </si>
  <si>
    <t>{40bef9d9-5734-44f4-87d0-6b4ffebe2e6d}</t>
  </si>
  <si>
    <t>SO 02.2</t>
  </si>
  <si>
    <t>Větrací zařízení 1.PP</t>
  </si>
  <si>
    <t>{0e63ada4-1c32-4634-986e-03e73dc0ad76}</t>
  </si>
  <si>
    <t>Elektroinstalace</t>
  </si>
  <si>
    <t>3</t>
  </si>
  <si>
    <t>{8988bb33-9383-4f93-ba05-75a33dea5522}</t>
  </si>
  <si>
    <t>Rozvaděče</t>
  </si>
  <si>
    <t>{64b771b8-fe2f-482d-8428-225e3d304f02}</t>
  </si>
  <si>
    <t>SO 03</t>
  </si>
  <si>
    <t>Odvodnění terénu a hydroizolace</t>
  </si>
  <si>
    <t>{00eec456-287f-4ca6-a0ce-a0a59467ba92}</t>
  </si>
  <si>
    <t>SO 04</t>
  </si>
  <si>
    <t>Ocelové schodiště</t>
  </si>
  <si>
    <t>{2db970ff-c9b7-41e1-b722-66746aaf64c0}</t>
  </si>
  <si>
    <t>KRYCÍ LIST SOUPISU PRACÍ</t>
  </si>
  <si>
    <t>Objekt:</t>
  </si>
  <si>
    <t>SO 02 - Suterén družiny</t>
  </si>
  <si>
    <t>Soupis:</t>
  </si>
  <si>
    <t>SO 02.1 - Sanace suterénních prostor</t>
  </si>
  <si>
    <t xml:space="preserve"> </t>
  </si>
  <si>
    <t>REKAPITULACE ČLENĚNÍ SOUPISU PRACÍ</t>
  </si>
  <si>
    <t>Kód dílu - Popis</t>
  </si>
  <si>
    <t>Cena celkem [CZK]</t>
  </si>
  <si>
    <t>-1</t>
  </si>
  <si>
    <t>61 - Úpravy povrchů vnitřní</t>
  </si>
  <si>
    <t>63 - Podlahy a podlahové konstrukce</t>
  </si>
  <si>
    <t>91 - Doplňující práce</t>
  </si>
  <si>
    <t>96 - Bourání konstrukcí</t>
  </si>
  <si>
    <t>99 - Staveništní přesun hmot</t>
  </si>
  <si>
    <t>S01 - Sanace zdiva</t>
  </si>
  <si>
    <t>711 - Izolace proti vodě</t>
  </si>
  <si>
    <t>721 - Vnitřní kanalizace</t>
  </si>
  <si>
    <t>728 - Vzduchotechnika</t>
  </si>
  <si>
    <t>D96 - Přesuny suti a vybouraných hmot</t>
  </si>
  <si>
    <t>VN - Vedlejší náklady</t>
  </si>
  <si>
    <t>ON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</si>
  <si>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</si>
  <si>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</si>
  <si>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</si>
  <si>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</si>
  <si>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</si>
  <si>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</si>
  <si>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</si>
  <si>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</si>
  <si>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</si>
  <si>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</si>
  <si>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</si>
  <si>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</si>
  <si>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</si>
  <si>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61</t>
  </si>
  <si>
    <t>Úpravy povrchů vnitřní</t>
  </si>
  <si>
    <t>ROZPOCET</t>
  </si>
  <si>
    <t>K</t>
  </si>
  <si>
    <t>601015103R00</t>
  </si>
  <si>
    <t>Postřik stěn a stropů vápenný ručně</t>
  </si>
  <si>
    <t>m2</t>
  </si>
  <si>
    <t>RTS 22/ II</t>
  </si>
  <si>
    <t>4</t>
  </si>
  <si>
    <t>P</t>
  </si>
  <si>
    <t>Poznámka k položce:_x000d_
Včetně pomocného lešení._x000d_
S01 : 4,58*2,1_x000d_
3,73*1,0_x000d_
S02 : 3,22*2,1_x000d_
11,3*1,0_x000d_
S03 : 12,03*2,1_x000d_
2,27*1,0_x000d_
S04 : 14,63*2,1_x000d_
4,1*1,0</t>
  </si>
  <si>
    <t>602022122R00</t>
  </si>
  <si>
    <t>Podhoz sanační, jimájící sůl, vyrovnávací</t>
  </si>
  <si>
    <t>Poznámka k položce:_x000d_
Odkaz na mn. položky pořadí 1 : 93,76600</t>
  </si>
  <si>
    <t>610411129R00</t>
  </si>
  <si>
    <t>Nástřik protisolným roztokem, hloubkově penetrující nátěr na vlhké a zasolené zdivo</t>
  </si>
  <si>
    <t>6</t>
  </si>
  <si>
    <t>Poznámka k položce:_x000d_
první vrstva_x000d_
Odkaz na mn. položky pořadí 1 : 93,76600</t>
  </si>
  <si>
    <t>8</t>
  </si>
  <si>
    <t>Poznámka k položce:_x000d_
druhá vrstva_x000d_
Odkaz na mn. položky pořadí 3 : 93,76600</t>
  </si>
  <si>
    <t>5</t>
  </si>
  <si>
    <t>612421637R00</t>
  </si>
  <si>
    <t>Omítka vnitřní zdiva, sanační, štuková, tl. 2,0 mm</t>
  </si>
  <si>
    <t>10</t>
  </si>
  <si>
    <t>Poznámka k položce:_x000d_
Odkaz na mn. položky pořadí 9 : 93,76600</t>
  </si>
  <si>
    <t>R-01</t>
  </si>
  <si>
    <t>Desinfekce prostor proti plísním aktivním ozónem</t>
  </si>
  <si>
    <t>m3</t>
  </si>
  <si>
    <t>Indiv</t>
  </si>
  <si>
    <t>12</t>
  </si>
  <si>
    <t>Poznámka k položce:_x000d_
kompletní výměra suterénních prostor_x000d_
48,975*2,1</t>
  </si>
  <si>
    <t>7</t>
  </si>
  <si>
    <t>SAN 01</t>
  </si>
  <si>
    <t>Dodávka a montáž vnitřní difuzní lišty, plast, bílá, rozměr 70 x 14 x 2500 mm</t>
  </si>
  <si>
    <t>m</t>
  </si>
  <si>
    <t>14</t>
  </si>
  <si>
    <t>Poznámka k položce:_x000d_
S01 : 8,31_x000d_
S02 : 14,52_x000d_
S03 : 14,79_x000d_
S04 : 18,72</t>
  </si>
  <si>
    <t>San. odsol.2</t>
  </si>
  <si>
    <t>Snížení salinity zdiva propařováním</t>
  </si>
  <si>
    <t>16</t>
  </si>
  <si>
    <t>9</t>
  </si>
  <si>
    <t>612430032RAA</t>
  </si>
  <si>
    <t>Sanační porézní omítka, vápennná, tl. 2,5 cm, vysoké zasolení</t>
  </si>
  <si>
    <t>Součtová</t>
  </si>
  <si>
    <t>18</t>
  </si>
  <si>
    <t>63</t>
  </si>
  <si>
    <t>Podlahy a podlahové konstrukce</t>
  </si>
  <si>
    <t>139601101R00</t>
  </si>
  <si>
    <t>Ruční výkop jam, rýh a šachet v hornině tř. 1 - 2</t>
  </si>
  <si>
    <t>Kalkul</t>
  </si>
  <si>
    <t>20</t>
  </si>
  <si>
    <t>Poznámka k položce:_x000d_
S02 : 3,28*2,5*0,2_x000d_
S03 : 3,32*4,28*0,2</t>
  </si>
  <si>
    <t>11</t>
  </si>
  <si>
    <t>631313611R00</t>
  </si>
  <si>
    <t>Mazanina betonová tl. 8 - 12 cm C 16/20</t>
  </si>
  <si>
    <t>22</t>
  </si>
  <si>
    <t>631361921RT5</t>
  </si>
  <si>
    <t>Výztuž mazanin svařovanou sítí průměr drátu 6,0, oka 150/150 mm</t>
  </si>
  <si>
    <t>t</t>
  </si>
  <si>
    <t>24</t>
  </si>
  <si>
    <t>13</t>
  </si>
  <si>
    <t>953946111R01</t>
  </si>
  <si>
    <t>Provedení přivětrávacích otvorů odvětrávané podlahy, vč. stavební úpravy a příslušenství PVC potrubí složené do tvaru "C"</t>
  </si>
  <si>
    <t>ks</t>
  </si>
  <si>
    <t>26</t>
  </si>
  <si>
    <t>953946111R02</t>
  </si>
  <si>
    <t>Odvětrávací otvor odvětrávané podlahy, vč. stavební úpravy a příslušenství PVC potrubí a potrubního ventilátoru včetně ovládání</t>
  </si>
  <si>
    <t>28</t>
  </si>
  <si>
    <t>781470010RA0</t>
  </si>
  <si>
    <t>Dlažba vnitřní keramická 20 x 20 cm - výběr zhotovitelem řešena při realizaci</t>
  </si>
  <si>
    <t>30</t>
  </si>
  <si>
    <t>Poznámka k položce:_x000d_
S02 : 3,28*2,5_x000d_
S03 : 3,32*4,28</t>
  </si>
  <si>
    <t xml:space="preserve">900      RT1</t>
  </si>
  <si>
    <t>HZS - překotvení instalací v zóně sanace bude útováno dle skutečností</t>
  </si>
  <si>
    <t>hod</t>
  </si>
  <si>
    <t>32</t>
  </si>
  <si>
    <t>17</t>
  </si>
  <si>
    <t xml:space="preserve">913      R00</t>
  </si>
  <si>
    <t>HZS - odvětrávané podlahy, přesuny matertiálů, vybudování přivětrávacích otvorů s mřížkou dořezávání prvků Práce v tarifní třídě 4</t>
  </si>
  <si>
    <t>h</t>
  </si>
  <si>
    <t>34</t>
  </si>
  <si>
    <t>56240011R</t>
  </si>
  <si>
    <t>Systém ztraceného bednění pro výstavbu dutých odvětrávaných podla, díl modulární plastový výška 16 cm, rozměr prvku 500 x 500 mm</t>
  </si>
  <si>
    <t>36</t>
  </si>
  <si>
    <t>91</t>
  </si>
  <si>
    <t>Doplňující práce</t>
  </si>
  <si>
    <t>19</t>
  </si>
  <si>
    <t xml:space="preserve">900      R01</t>
  </si>
  <si>
    <t>HZS - podlah 1.NP fólií nebo geotextílií proti poškození zakrývání vnitřních povrchů, stavební dělník v tarifní třídě 4</t>
  </si>
  <si>
    <t>38</t>
  </si>
  <si>
    <t>40</t>
  </si>
  <si>
    <t xml:space="preserve">905      R01</t>
  </si>
  <si>
    <t>HZS - revize a kontrola rozvodů vniřních instalací a elektrorozvodů před před povrchovými úpravami Revize</t>
  </si>
  <si>
    <t>42</t>
  </si>
  <si>
    <t>96</t>
  </si>
  <si>
    <t>Bourání konstrukcí</t>
  </si>
  <si>
    <t>216904391R00</t>
  </si>
  <si>
    <t>Příplatek za ruční dočištění ocelovými kartáči</t>
  </si>
  <si>
    <t>44</t>
  </si>
  <si>
    <t>Poznámka k položce:_x000d_
Odkaz na mn. položky pořadí 23 : 93,76600</t>
  </si>
  <si>
    <t>23</t>
  </si>
  <si>
    <t>289902111R00</t>
  </si>
  <si>
    <t>Otlučení nebo odsekání omítek stěn</t>
  </si>
  <si>
    <t>46</t>
  </si>
  <si>
    <t>Poznámka k položce:_x000d_
Včetně:_x000d_
- otlučení staré malty ze zdiva a vyčištění spár,_x000d_
- odstranění zbytků malty z líce zdiva ocelovým kartáčem,_x000d_
- shrabání a smetení otlučené suti._x000d_
Odkaz na mn. položky pořadí 1 : 93,76600</t>
  </si>
  <si>
    <t>965042141R00</t>
  </si>
  <si>
    <t>Bourání mazanin betonových tl. 10 cm, nad 4 m2</t>
  </si>
  <si>
    <t>48</t>
  </si>
  <si>
    <t>Poznámka k položce:_x000d_
S02 : 3,28*2,5*0,1_x000d_
S03 : 3,32*4,28*0,1</t>
  </si>
  <si>
    <t>25</t>
  </si>
  <si>
    <t>978023411R00</t>
  </si>
  <si>
    <t>Vysekání a úprava spár zdiva cihelného mimo komín.</t>
  </si>
  <si>
    <t>50</t>
  </si>
  <si>
    <t>Poznámka k položce:_x000d_
Odkaz na mn. položky pořadí 22 : 93,76600</t>
  </si>
  <si>
    <t>99</t>
  </si>
  <si>
    <t>Staveništní přesun hmot</t>
  </si>
  <si>
    <t>998011002R00</t>
  </si>
  <si>
    <t>Přesun hmot pro budovy zděné výšky do 12 m</t>
  </si>
  <si>
    <t>RTS 21/ II</t>
  </si>
  <si>
    <t>52</t>
  </si>
  <si>
    <t>S01</t>
  </si>
  <si>
    <t>Sanace zdiva</t>
  </si>
  <si>
    <t>27</t>
  </si>
  <si>
    <t>281606211.SA02T00</t>
  </si>
  <si>
    <t>Injektáž - vyčištění otvorů stlačeným vzduchem, d=12-18 mm</t>
  </si>
  <si>
    <t>54</t>
  </si>
  <si>
    <t>Poznámka k položce:_x000d_
včetně přesunu hmot_x000d_
Dvouřadá injektáž : 27,1814_x000d_
Jednořadá injektáž - svislé přechody : 1,21_x000d_
POlošná injektáž : 88,41</t>
  </si>
  <si>
    <t>281606214.T03</t>
  </si>
  <si>
    <t>Dvouřadá tlaková injektáž akrylátovými gely, vrty rozteč do 150mm, ve dvou řadách 80mm nad sebou</t>
  </si>
  <si>
    <t>56</t>
  </si>
  <si>
    <t>Poznámka k položce:_x000d_
Vyvrtání otvorů, vyčištění vrtu od hrubých nečistot, osazení pakrů,nízkotlaká injektáž do 10 bar, dodávka injektážní inejktážnícho prostředku, aplikce injektážním zařízením._x000d_
Včetně přesunu hmot_x000d_
severovýchodní strana : (4,1*0,60)+(2,9*0,34)+(1,9*0,49)+(5,5*0,40)_x000d_
jihovýchodní strana : 4,9*0,72_x000d_
jihozápadní strana : (3,2*0,7)+(2,0*0,7)+(3,6*0,77)+(3,5*0,62)_x000d_
severozápadní strana : 10,5*0,4_x000d_
vnitřní stěny : (2,3*0,35)+(1,6*0,38)+(2,5*0,5)+(2,25*0,35)+(0,33*0,33)+(1,5*0,49)</t>
  </si>
  <si>
    <t>29</t>
  </si>
  <si>
    <t>281606214.T04</t>
  </si>
  <si>
    <t>Jednořadá tlaková injektáž akrylátovými gely, vrty rozteč 100 - 120mm - svislá</t>
  </si>
  <si>
    <t>58</t>
  </si>
  <si>
    <t>Poznámka k položce:_x000d_
Vyvrtání otvorů, vyčištění vrtu od hrubých nečistot, osazení pakrů,nízkotlaká injektáž do 10 bar, dodávka injektážní inejktážnícho prostředku, aplikce injektážním zařízením._x000d_
Včetně přesunu hmot_x000d_
(0,35*1,0)+(0,35*1,0)+(0,51*1,0)</t>
  </si>
  <si>
    <t>281606214.T07</t>
  </si>
  <si>
    <t>Plošná tlaková injektáž akrylátovými gely vrty rozteč 150/150 hl. 25cm, příp. 200/200 hl. 40cm</t>
  </si>
  <si>
    <t>60</t>
  </si>
  <si>
    <t>Poznámka k položce:_x000d_
Dvousložková těsnící injektáž_x000d_
- včetně přesunu hmot_x000d_
severovýchodní straba : 14,4*2,1_x000d_
jihovýchodní strana : 4,9*2,1_x000d_
jihozápadní strana : 12,3*2,1_x000d_
severozápadní strana : 10,5*2,1</t>
  </si>
  <si>
    <t>31</t>
  </si>
  <si>
    <t>R 28101</t>
  </si>
  <si>
    <t>Zamazání vrtů po provedené tlakové injektáži</t>
  </si>
  <si>
    <t>62</t>
  </si>
  <si>
    <t>Poznámka k položce:_x000d_
Včetně přesunu hmot_x000d_
Dvouřadá injektáž : 27,1814_x000d_
Jednořadá injektáž - svislé přechody : 1,21_x000d_
POlošná injektáž : 88,41</t>
  </si>
  <si>
    <t>711</t>
  </si>
  <si>
    <t>Izolace proti vodě</t>
  </si>
  <si>
    <t>612451121R00</t>
  </si>
  <si>
    <t>Pordrovnání zdiva, omítka hladká zatřená, pro aplika stěrek</t>
  </si>
  <si>
    <t>64</t>
  </si>
  <si>
    <t>Poznámka k položce:_x000d_
S01 : 4,58*2,1_x000d_
S02 : 3,22*2,1_x000d_
S03 : 12,03*2,1_x000d_
S04 : 14,63*2,1</t>
  </si>
  <si>
    <t>33</t>
  </si>
  <si>
    <t>711212000R00</t>
  </si>
  <si>
    <t>Penetrace podkladu pod hydroizolační nátěr,vč.dod.</t>
  </si>
  <si>
    <t>66</t>
  </si>
  <si>
    <t>Poznámka k položce:_x000d_
Odkaz na mn. položky pořadí 32 : 72,36600</t>
  </si>
  <si>
    <t>711212002RT2</t>
  </si>
  <si>
    <t>Izolace proti vodě a vlhkosti, hydroizolační povlak - nátěr nebo stěrka , tl. 2,5 mm</t>
  </si>
  <si>
    <t>68</t>
  </si>
  <si>
    <t>Poznámka k položce:_x000d_
dvouvrstvá_x000d_
Odkaz na mn. položky pořadí 32 : 72,36600</t>
  </si>
  <si>
    <t>721</t>
  </si>
  <si>
    <t>Vnitřní kanalizace</t>
  </si>
  <si>
    <t>35</t>
  </si>
  <si>
    <t>871313121R00</t>
  </si>
  <si>
    <t>Montáž trub kanaliz. z plastu, hrdlových, DN 75</t>
  </si>
  <si>
    <t>70</t>
  </si>
  <si>
    <t>721223422R00</t>
  </si>
  <si>
    <t>Vpusť podlahová se zápachovou uzávěrkou HL 304</t>
  </si>
  <si>
    <t>kus</t>
  </si>
  <si>
    <t>72</t>
  </si>
  <si>
    <t>37</t>
  </si>
  <si>
    <t xml:space="preserve">900      RT3</t>
  </si>
  <si>
    <t>HZS - doplnění podlahové vpusti místnosti č. S03, napojení na stávající kanalizaci, ,uložení do pískového lože, účtováno dle skutečností</t>
  </si>
  <si>
    <t>74</t>
  </si>
  <si>
    <t>728</t>
  </si>
  <si>
    <t>Vzduchotechnika</t>
  </si>
  <si>
    <t>970041130R00</t>
  </si>
  <si>
    <t>Vrtání jádrové smíšené zdivo do D 130 mm</t>
  </si>
  <si>
    <t>76</t>
  </si>
  <si>
    <t>Poznámka k položce:_x000d_
Hloubka provedení 0,4 m pro instalaci 1ks odvětrávaného prvku_x000d_
0,596+0,714</t>
  </si>
  <si>
    <t>39</t>
  </si>
  <si>
    <t>VZT 1.03</t>
  </si>
  <si>
    <t>Odvětrání vnitřních prostor ventilátorem - časovač, hygrostat vč. provozního řádu k odvětrání</t>
  </si>
  <si>
    <t>kompl</t>
  </si>
  <si>
    <t>78</t>
  </si>
  <si>
    <t>D96</t>
  </si>
  <si>
    <t>Přesuny suti a vybouraných hmot</t>
  </si>
  <si>
    <t>979011221R00</t>
  </si>
  <si>
    <t>Svislá doprava suti a vybour. hmot za 1.PP nošením</t>
  </si>
  <si>
    <t>80</t>
  </si>
  <si>
    <t>Poznámka k položce:_x000d_
Omítky : 93,766*0,035*1,8_x000d_
Podlahy : 2,24096*1,8</t>
  </si>
  <si>
    <t>41</t>
  </si>
  <si>
    <t>979081111R00</t>
  </si>
  <si>
    <t>Odvoz suti a vybour. hmot na skládku do 1 km</t>
  </si>
  <si>
    <t>82</t>
  </si>
  <si>
    <t>979081121R00</t>
  </si>
  <si>
    <t>Příplatek k odvozu za každý další 1 km</t>
  </si>
  <si>
    <t>84</t>
  </si>
  <si>
    <t>Poznámka k položce:_x000d_
skladka do 15 km_x000d_
Omítky : 93,766*0,035*1,8*15,0_x000d_
Podlahy : 2,24096*1,8*15,0</t>
  </si>
  <si>
    <t>43</t>
  </si>
  <si>
    <t>979082111R00</t>
  </si>
  <si>
    <t>Vnitrostaveništní doprava suti do 10 m</t>
  </si>
  <si>
    <t>86</t>
  </si>
  <si>
    <t>979082121R00</t>
  </si>
  <si>
    <t>Příplatek k vnitrost. dopravě suti za dalších 5 m</t>
  </si>
  <si>
    <t>88</t>
  </si>
  <si>
    <t>Poznámka k položce:_x000d_
Omítky : 93,766*0,035*1,8*10,0_x000d_
Podlahy : 2,24096*1,8*10,0</t>
  </si>
  <si>
    <t>45</t>
  </si>
  <si>
    <t>979981104R00</t>
  </si>
  <si>
    <t>Kontejner, suť bez příměsí, odvoz a likvidace, 9 t</t>
  </si>
  <si>
    <t>90</t>
  </si>
  <si>
    <t>979990107R00</t>
  </si>
  <si>
    <t>Poplatek za skládku suti - směs betonu,cihel,omítek</t>
  </si>
  <si>
    <t>92</t>
  </si>
  <si>
    <t>VN</t>
  </si>
  <si>
    <t>Vedlejší náklady</t>
  </si>
  <si>
    <t>47</t>
  </si>
  <si>
    <t>005124010R</t>
  </si>
  <si>
    <t>Koordinační činnost</t>
  </si>
  <si>
    <t>%</t>
  </si>
  <si>
    <t>94</t>
  </si>
  <si>
    <t>00524 R</t>
  </si>
  <si>
    <t>Předání a převzetí díla</t>
  </si>
  <si>
    <t>Poznámka k položce:_x000d_
Náklady zhotovitele, které vzniknou v souvislosti s povinnostmi zhotovitele při předání a převzetí díla.</t>
  </si>
  <si>
    <t>49</t>
  </si>
  <si>
    <t>VN-1</t>
  </si>
  <si>
    <t>přesun stavební kapacit</t>
  </si>
  <si>
    <t>98</t>
  </si>
  <si>
    <t>ON</t>
  </si>
  <si>
    <t>Ostatní náklady</t>
  </si>
  <si>
    <t>005121 R</t>
  </si>
  <si>
    <t>Zařízení staveniště</t>
  </si>
  <si>
    <t>100</t>
  </si>
  <si>
    <t>Poznámka k položce:_x000d_
Veškeré náklady spojené s vybudováním, provozem a odstraněním zařízení staveniště.</t>
  </si>
  <si>
    <t>51</t>
  </si>
  <si>
    <t>005122 R</t>
  </si>
  <si>
    <t>Provozní vlivy</t>
  </si>
  <si>
    <t>102</t>
  </si>
  <si>
    <t>005211020R</t>
  </si>
  <si>
    <t>Ochrana stávaj. inženýrských sítí na staveništi</t>
  </si>
  <si>
    <t>104</t>
  </si>
  <si>
    <t>Poznámka k položce:_x000d_
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t>
  </si>
  <si>
    <t>53</t>
  </si>
  <si>
    <t>005211080R</t>
  </si>
  <si>
    <t>Bezpečnostní a hygienická opatření na staveništi</t>
  </si>
  <si>
    <t>106</t>
  </si>
  <si>
    <t>Poznámka k položce:_x000d_
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</si>
  <si>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005241010R</t>
  </si>
  <si>
    <t>Dokumentace skutečného provedení</t>
  </si>
  <si>
    <t>108</t>
  </si>
  <si>
    <t>SO 02.2 - Větrací zařízení 1.PP</t>
  </si>
  <si>
    <t>Úroveň 3:</t>
  </si>
  <si>
    <t>1 - Elektroinstalace</t>
  </si>
  <si>
    <t>623 11 832</t>
  </si>
  <si>
    <t>Petr Kubala</t>
  </si>
  <si>
    <t>CZ6403301047</t>
  </si>
  <si>
    <t>HSV - Práce a dodávky HSV</t>
  </si>
  <si>
    <t xml:space="preserve">    9 - Ostatní konstrukce a práce, bourání</t>
  </si>
  <si>
    <t xml:space="preserve">      PSV - Práce a dodávky PSV</t>
  </si>
  <si>
    <t xml:space="preserve">        741 - Elektroinstalace - silnoproud</t>
  </si>
  <si>
    <t xml:space="preserve">        HZS - Hodinové zúčtovací sazby</t>
  </si>
  <si>
    <t>HSV</t>
  </si>
  <si>
    <t>Práce a dodávky HSV</t>
  </si>
  <si>
    <t>Ostatní konstrukce a práce, bourání</t>
  </si>
  <si>
    <t>PSV</t>
  </si>
  <si>
    <t>Práce a dodávky PSV</t>
  </si>
  <si>
    <t>953991111</t>
  </si>
  <si>
    <t>Dodání a osazení hmoždinek profilu 6 až 8 mm do zdiva z cihel</t>
  </si>
  <si>
    <t>CS ÚRS 2022 02</t>
  </si>
  <si>
    <t>-637603896</t>
  </si>
  <si>
    <t>Online PSC</t>
  </si>
  <si>
    <t>https://podminky.urs.cz/item/CS_URS_2022_02/953991111</t>
  </si>
  <si>
    <t>971033141</t>
  </si>
  <si>
    <t>Vybourání otvorů ve zdivu cihelném D do 60 mm na MVC nebo MV tl do 300 mm</t>
  </si>
  <si>
    <t>-1747951508</t>
  </si>
  <si>
    <t>https://podminky.urs.cz/item/CS_URS_2022_02/971033141</t>
  </si>
  <si>
    <t>971033161</t>
  </si>
  <si>
    <t>Vybourání otvorů ve zdivu cihelném D do 60 mm na MVC nebo MV tl do 600 mm</t>
  </si>
  <si>
    <t>-1523245564</t>
  </si>
  <si>
    <t>https://podminky.urs.cz/item/CS_URS_2022_02/971033161</t>
  </si>
  <si>
    <t>741</t>
  </si>
  <si>
    <t>Elektroinstalace - silnoproud</t>
  </si>
  <si>
    <t>741110511</t>
  </si>
  <si>
    <t>Montáž lišta a kanálek vkládací šířky do 60 mm s víčkem</t>
  </si>
  <si>
    <t>-982767175</t>
  </si>
  <si>
    <t>https://podminky.urs.cz/item/CS_URS_2022_02/741110511</t>
  </si>
  <si>
    <t>M</t>
  </si>
  <si>
    <t>34571004</t>
  </si>
  <si>
    <t>lišta elektroinstalační hranatá PVC 20x20mm</t>
  </si>
  <si>
    <t>1120755878</t>
  </si>
  <si>
    <t>VV</t>
  </si>
  <si>
    <t>18*1,1 "Přepočtené koeficientem množství</t>
  </si>
  <si>
    <t>34571007</t>
  </si>
  <si>
    <t>lišta elektroinstalační hranatá PVC 40x20mm</t>
  </si>
  <si>
    <t>-1609509558</t>
  </si>
  <si>
    <t>10.078.266</t>
  </si>
  <si>
    <t>Lišta 40x20 vkládací, bezhalogenová, bílá, délka 2m</t>
  </si>
  <si>
    <t>1082292437</t>
  </si>
  <si>
    <t>741122211</t>
  </si>
  <si>
    <t>Montáž kabel Cu plný kulatý žíla 3x1,5 až 6 mm2 uložený volně (např. CYKY)</t>
  </si>
  <si>
    <t>-1130961928</t>
  </si>
  <si>
    <t>https://podminky.urs.cz/item/CS_URS_2022_02/741122211</t>
  </si>
  <si>
    <t>34111030</t>
  </si>
  <si>
    <t xml:space="preserve">kabel instalační jádro Cu plné izolace PVC plášť PVC 450/750V  3x1,5mm2</t>
  </si>
  <si>
    <t>467644596</t>
  </si>
  <si>
    <t>20*1,1 "Přepočtené koeficientem množství</t>
  </si>
  <si>
    <t>34111124</t>
  </si>
  <si>
    <t>kabel silový oheň retardující bezhalogenový bez funkční schopnosti při požáru třída reakce na oheň B2cas1d1a1 jádro Cu 0,6/1kV (1-CXKH-R B2) 3x2,5mm2</t>
  </si>
  <si>
    <t>509978895</t>
  </si>
  <si>
    <t>998741201</t>
  </si>
  <si>
    <t>Přesun hmot procentní pro silnoproud v objektech výšky do 6 m</t>
  </si>
  <si>
    <t>-2135257494</t>
  </si>
  <si>
    <t>https://podminky.urs.cz/item/CS_URS_2022_02/998741201</t>
  </si>
  <si>
    <t>HZS</t>
  </si>
  <si>
    <t>Hodinové zúčtovací sazby</t>
  </si>
  <si>
    <t>HZS2231</t>
  </si>
  <si>
    <t>Hodinová zúčtovací sazba elektrikář - Práce nedefinované v položkovými cenami, např. připojení ventilátorů, zpřístupnění prostor, pomocné a přípavné práce, úklid pracoviště ...</t>
  </si>
  <si>
    <t>-1898717397</t>
  </si>
  <si>
    <t>https://podminky.urs.cz/item/CS_URS_2022_02/HZS2231</t>
  </si>
  <si>
    <t>HZS4211</t>
  </si>
  <si>
    <t>Hodinová zúčtovací sazba revizní technik</t>
  </si>
  <si>
    <t>512</t>
  </si>
  <si>
    <t>1158680581</t>
  </si>
  <si>
    <t>https://podminky.urs.cz/item/CS_URS_2022_02/HZS4211</t>
  </si>
  <si>
    <t>2 - Rozvaděče</t>
  </si>
  <si>
    <t>PSV - Práce a dodávky PSV</t>
  </si>
  <si>
    <t xml:space="preserve">    741 - Elektroinstalace - silnoproud</t>
  </si>
  <si>
    <t>741210001</t>
  </si>
  <si>
    <t>Montáž rozvodnice oceloplechová nebo plastová běžná do 20 kg</t>
  </si>
  <si>
    <t>188165489</t>
  </si>
  <si>
    <t>https://podminky.urs.cz/item/CS_URS_2022_02/741210001</t>
  </si>
  <si>
    <t>1000140545</t>
  </si>
  <si>
    <t>Rozvaděčová skříň RV.2 podle specifikace na výkrese</t>
  </si>
  <si>
    <t>1090349656</t>
  </si>
  <si>
    <t>741320101</t>
  </si>
  <si>
    <t>Montáž jističů jednopólových nn do 25 A bez krytu se zapojením vodičů</t>
  </si>
  <si>
    <t>2032578858</t>
  </si>
  <si>
    <t>https://podminky.urs.cz/item/CS_URS_2022_02/741320101</t>
  </si>
  <si>
    <t>1000140633</t>
  </si>
  <si>
    <t xml:space="preserve">Jistič 6B/1 </t>
  </si>
  <si>
    <t>-1645926317</t>
  </si>
  <si>
    <t>741321001</t>
  </si>
  <si>
    <t>Montáž proudových chráničů dvoupólových nn do 25 A bez krytu se zapojením vodičů</t>
  </si>
  <si>
    <t>-473759001</t>
  </si>
  <si>
    <t>https://podminky.urs.cz/item/CS_URS_2022_02/741321001</t>
  </si>
  <si>
    <t>1000140252</t>
  </si>
  <si>
    <t xml:space="preserve">6B-1N-030AC Proudový chránič s nadproudovou ochranou </t>
  </si>
  <si>
    <t>1179637620</t>
  </si>
  <si>
    <t>741331051</t>
  </si>
  <si>
    <t xml:space="preserve">Montáž spínače časového </t>
  </si>
  <si>
    <t>1536991412</t>
  </si>
  <si>
    <t>https://podminky.urs.cz/item/CS_URS_2022_02/741331051</t>
  </si>
  <si>
    <t>1000287405</t>
  </si>
  <si>
    <t>Digitální spínací hodiny, jednomodulové, se zálohou chodu, týdenní, interval sepnutí 1min., jednokanálové</t>
  </si>
  <si>
    <t>-1154995610</t>
  </si>
  <si>
    <t>SO 03 - Odvodnění terénu a hydroizolace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</si>
  <si>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</si>
  <si>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</si>
  <si>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</si>
  <si>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</si>
  <si>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</si>
  <si>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</si>
  <si>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</si>
  <si>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997 - Přesun sutě</t>
  </si>
  <si>
    <t xml:space="preserve">    998 - Přesun hmot</t>
  </si>
  <si>
    <t xml:space="preserve">    711 - Izolace proti vodě, vlhkosti a plynům</t>
  </si>
  <si>
    <t xml:space="preserve">    713 - Izolace tepelné</t>
  </si>
  <si>
    <t xml:space="preserve">    762 - Konstrukce tesařské</t>
  </si>
  <si>
    <t xml:space="preserve">    767 - Konstrukce zámečnické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</si>
  <si>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</si>
  <si>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</si>
  <si>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</si>
  <si>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</si>
  <si>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VRN7 - Provozní vlivy</t>
  </si>
  <si>
    <t xml:space="preserve">    VRN9 - Ostatní náklady</t>
  </si>
  <si>
    <t>Zemní práce</t>
  </si>
  <si>
    <t>113106151</t>
  </si>
  <si>
    <t>Rozebrání dlažeb vozovek a ploch s přemístěním hmot na skládku na vzdálenost do 3 m nebo s naložením na dopravní prostředek, s jakoukoliv výplní spár ručně z velkých kostek s ložem z kameniva</t>
  </si>
  <si>
    <t>-1513317438</t>
  </si>
  <si>
    <t>https://podminky.urs.cz/item/CS_URS_2022_02/113106151</t>
  </si>
  <si>
    <t>"stáv. okap chodník"9,4</t>
  </si>
  <si>
    <t>113106171</t>
  </si>
  <si>
    <t>Rozebrání dlažeb vozovek a ploch s přemístěním hmot na skládku na vzdálenost do 3 m nebo s naložením na dopravní prostředek, s jakoukoliv výplní spár ručně ze zámkové dlažby s ložem z kameniva</t>
  </si>
  <si>
    <t>-2001846932</t>
  </si>
  <si>
    <t>https://podminky.urs.cz/item/CS_URS_2022_02/113106171</t>
  </si>
  <si>
    <t>"stáv. zámková dl."8,8</t>
  </si>
  <si>
    <t>113107111</t>
  </si>
  <si>
    <t>Odstranění podkladů nebo krytů ručně s přemístěním hmot na skládku na vzdálenost do 3 m nebo s naložením na dopravní prostředek z kameniva těženého, o tl. vrstvy do 100 mm</t>
  </si>
  <si>
    <t>1334142569</t>
  </si>
  <si>
    <t>https://podminky.urs.cz/item/CS_URS_2022_02/113107111</t>
  </si>
  <si>
    <t>"stáv. štěrk. pásy"4,2</t>
  </si>
  <si>
    <t>113107122</t>
  </si>
  <si>
    <t>Odstranění podkladů nebo krytů ručně s přemístěním hmot na skládku na vzdálenost do 3 m nebo s naložením na dopravní prostředek z kameniva hrubého drceného, o tl. vrstvy přes 100 do 200 mm</t>
  </si>
  <si>
    <t>-365890856</t>
  </si>
  <si>
    <t>https://podminky.urs.cz/item/CS_URS_2022_02/113107122</t>
  </si>
  <si>
    <t>Součet</t>
  </si>
  <si>
    <t>113107321</t>
  </si>
  <si>
    <t>Odstranění podkladů nebo krytů strojně plochy jednotlivě do 50 m2 s přemístěním hmot na skládku na vzdálenost do 3 m nebo s naložením na dopravní prostředek z kameniva hrubého drceného, o tl. vrstvy do 100 mm</t>
  </si>
  <si>
    <t>1047054761</t>
  </si>
  <si>
    <t>https://podminky.urs.cz/item/CS_URS_2022_02/113107321</t>
  </si>
  <si>
    <t>113202111</t>
  </si>
  <si>
    <t>Vytrhání obrub s vybouráním lože, s přemístěním hmot na skládku na vzdálenost do 3 m nebo s naložením na dopravní prostředek z krajníků nebo obrubníků stojatých</t>
  </si>
  <si>
    <t>-1223656108</t>
  </si>
  <si>
    <t>https://podminky.urs.cz/item/CS_URS_2022_02/113202111</t>
  </si>
  <si>
    <t>"stávající betonová obruba"7,1</t>
  </si>
  <si>
    <t>121112003</t>
  </si>
  <si>
    <t>Sejmutí ornice ručně při souvislé ploše, tl. vrstvy do 200 mm</t>
  </si>
  <si>
    <t>1595921367</t>
  </si>
  <si>
    <t>https://podminky.urs.cz/item/CS_URS_2022_02/121112003</t>
  </si>
  <si>
    <t>"terénní úpravy"80</t>
  </si>
  <si>
    <t>131213701</t>
  </si>
  <si>
    <t>Hloubení nezapažených jam ručně s urovnáním dna do předepsaného profilu a spádu v hornině třídy těžitelnosti I skupiny 3 soudržných</t>
  </si>
  <si>
    <t>1491424549</t>
  </si>
  <si>
    <t>https://podminky.urs.cz/item/CS_URS_2022_02/131213701</t>
  </si>
  <si>
    <t>"KŠ" 1*1*0,75</t>
  </si>
  <si>
    <t>132212331</t>
  </si>
  <si>
    <t>Hloubení nezapažených rýh šířky přes 800 do 2 000 mm ručně s urovnáním dna do předepsaného profilu a spádu v hornině třídy těžitelnosti I skupiny 3 soudržných</t>
  </si>
  <si>
    <t>1137061380</t>
  </si>
  <si>
    <t>https://podminky.urs.cz/item/CS_URS_2022_02/132212331</t>
  </si>
  <si>
    <t>"V1"1,0*0,5*1,7</t>
  </si>
  <si>
    <t>Mezisoučet</t>
  </si>
  <si>
    <t>"úprava SO2"1,055*(2,445+7,0+2,445)*0,8</t>
  </si>
  <si>
    <t>"úprava SO3"1,055*(10+4,170+10+11,170)*0,8</t>
  </si>
  <si>
    <t>151811132</t>
  </si>
  <si>
    <t>Zřízení pažicích boxů pro pažení a rozepření stěn rýh podzemního vedení hloubka výkopu do 4 m, šířka přes 1,2 do 2,5 m</t>
  </si>
  <si>
    <t>-1519031039</t>
  </si>
  <si>
    <t>https://podminky.urs.cz/item/CS_URS_2022_02/151811132</t>
  </si>
  <si>
    <t>"úprava SO2"1*(2,445+7,0+2,445)*0,8</t>
  </si>
  <si>
    <t>"úprava SO3"1*(10+4,170+10+11,170)*0,8</t>
  </si>
  <si>
    <t>151811232</t>
  </si>
  <si>
    <t>Odstranění pažicích boxů pro pažení a rozepření stěn rýh podzemního vedení hloubka výkopu do 4 m, šířka přes 1,2 do 2,5 m</t>
  </si>
  <si>
    <t>896563271</t>
  </si>
  <si>
    <t>https://podminky.urs.cz/item/CS_URS_2022_02/151811232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</si>
  <si>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</si>
  <si>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</si>
  <si>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-1151082528</t>
  </si>
  <si>
    <t>https://podminky.urs.cz/item/CS_URS_2022_02/162751117</t>
  </si>
  <si>
    <t>0,75+40,712</t>
  </si>
  <si>
    <t>167151111</t>
  </si>
  <si>
    <t>Nakládání, skládání a překládání neulehlého výkopku nebo sypaniny strojně nakládání, množství přes 100 m3, z hornin třídy těžitelnosti I, skupiny 1 až 3</t>
  </si>
  <si>
    <t>2094270786</t>
  </si>
  <si>
    <t>https://podminky.urs.cz/item/CS_URS_2022_02/167151111</t>
  </si>
  <si>
    <t>167151121</t>
  </si>
  <si>
    <t>Nakládání, skládání a překládání neulehlého výkopku nebo sypaniny strojně skládání nebo překládání, z hornin třídy těžitelnosti I, skupiny 1 až 3</t>
  </si>
  <si>
    <t>818106427</t>
  </si>
  <si>
    <t>https://podminky.urs.cz/item/CS_URS_2022_02/167151121</t>
  </si>
  <si>
    <t>171201201</t>
  </si>
  <si>
    <t>Uložení sypaniny na skládky nebo meziskládky bez hutnění s upravením uložené sypaniny do předepsaného tvaru</t>
  </si>
  <si>
    <t>2102705784</t>
  </si>
  <si>
    <t>https://podminky.urs.cz/item/CS_URS_2022_02/171201201</t>
  </si>
  <si>
    <t>171201231</t>
  </si>
  <si>
    <t>Poplatek za uložení stavebního odpadu na recyklační skládce (skládkovné) zeminy a kamení zatříděného do Katalogu odpadů pod kódem 17 05 04</t>
  </si>
  <si>
    <t>-1364578761</t>
  </si>
  <si>
    <t>https://podminky.urs.cz/item/CS_URS_2022_02/171201231</t>
  </si>
  <si>
    <t>Poznámka k položce:_x000d_
Koeficient 1,9 pro přepočet m3 na t.</t>
  </si>
  <si>
    <t>41,462*1,9 'Přepočtené koeficientem množství</t>
  </si>
  <si>
    <t>174111101</t>
  </si>
  <si>
    <t>Zásyp sypaninou z jakékoliv horniny ručně s uložením výkopku ve vrstvách se zhutněním jam, šachet, rýh nebo kolem objektů v těchto vykopávkách</t>
  </si>
  <si>
    <t>22989839</t>
  </si>
  <si>
    <t>https://podminky.urs.cz/item/CS_URS_2022_02/174111101</t>
  </si>
  <si>
    <t>Hutněný zásyp ve vrstvách.</t>
  </si>
  <si>
    <t>Celkový objem výkopu:</t>
  </si>
  <si>
    <t>41,462</t>
  </si>
  <si>
    <t>mínus objem obsypu potrubí</t>
  </si>
  <si>
    <t>"V1"-1,0*1,7*(0,1+0,160+0,3)</t>
  </si>
  <si>
    <t>"KŠ"-(0,1575*0,1575*3,14)*0,54</t>
  </si>
  <si>
    <t>58343930</t>
  </si>
  <si>
    <t>kamenivo drcené hrubé frakce 16/32</t>
  </si>
  <si>
    <t>1200683130</t>
  </si>
  <si>
    <t>Poznámka k položce:_x000d_
kamenivo přírodní těžené frakce 16/32 (nepřípustné pro zásyp jsou popílek, hlušina (haldovina), struska a recykláty)._x000d_
Koeficient 1,9 pro přepočet m3 na t.</t>
  </si>
  <si>
    <t>40,468*1,9 'Přepočtené koeficientem množství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</si>
  <si>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</si>
  <si>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</si>
  <si>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-1918474937</t>
  </si>
  <si>
    <t>https://podminky.urs.cz/item/CS_URS_2022_02/175111101</t>
  </si>
  <si>
    <t>Poznámka k položce:_x000d_
Hutnění materiálu ve vrstvách max. 200mm!</t>
  </si>
  <si>
    <t>Hutněný obsyp ve vrstvách.</t>
  </si>
  <si>
    <t>"V1"1,0*1,7*(0,1+0,160+0,3)</t>
  </si>
  <si>
    <t>58337302</t>
  </si>
  <si>
    <t>štěrkopísek frakce 0/16</t>
  </si>
  <si>
    <t>-504797101</t>
  </si>
  <si>
    <t>Poznámka k položce:_x000d_
Hutněný obsyp ve vrstvách – přírodní těžené kamenivo_x000d_
Koeficient 1,9 pro přepočet t na m3.</t>
  </si>
  <si>
    <t>0,952*1,9 'Přepočtené koeficientem množství</t>
  </si>
  <si>
    <t>181351103</t>
  </si>
  <si>
    <t>Rozprostření a urovnání ornice v rovině nebo ve svahu sklonu do 1:5 strojně při souvislé ploše přes 100 do 500 m2, tl. vrstvy do 200 mm</t>
  </si>
  <si>
    <t>-1829766254</t>
  </si>
  <si>
    <t>https://podminky.urs.cz/item/CS_URS_2022_02/181351103</t>
  </si>
  <si>
    <t>181411121</t>
  </si>
  <si>
    <t>Založení trávníku na půdě předem připravené plochy do 1000 m2 výsevem včetně utažení lučního v rovině nebo na svahu do 1:5</t>
  </si>
  <si>
    <t>-1625698668</t>
  </si>
  <si>
    <t>https://podminky.urs.cz/item/CS_URS_2022_02/181411121</t>
  </si>
  <si>
    <t>00572100</t>
  </si>
  <si>
    <t>osivo jetelotráva intenzivní víceletá</t>
  </si>
  <si>
    <t>kg</t>
  </si>
  <si>
    <t>-1769230243</t>
  </si>
  <si>
    <t>80*0,03 'Přepočtené koeficientem množství</t>
  </si>
  <si>
    <t>182303111</t>
  </si>
  <si>
    <t>Doplnění zeminy nebo substrátu na travnatých plochách tloušťky do 50 mm v rovině nebo na svahu do 1:5</t>
  </si>
  <si>
    <t>-450875425</t>
  </si>
  <si>
    <t>https://podminky.urs.cz/item/CS_URS_2022_02/182303111</t>
  </si>
  <si>
    <t>10371500</t>
  </si>
  <si>
    <t>substrát pro trávníky VL</t>
  </si>
  <si>
    <t>479696026</t>
  </si>
  <si>
    <t>80*0,11 'Přepočtené koeficientem množství</t>
  </si>
  <si>
    <t>185803111</t>
  </si>
  <si>
    <t>Ošetření trávníku jednorázové v rovině nebo na svahu do 1:5</t>
  </si>
  <si>
    <t>1384516021</t>
  </si>
  <si>
    <t>https://podminky.urs.cz/item/CS_URS_2022_02/185803111</t>
  </si>
  <si>
    <t>185803211</t>
  </si>
  <si>
    <t>Uválcování trávníku v rovině nebo na svahu do 1:5</t>
  </si>
  <si>
    <t>-981857054</t>
  </si>
  <si>
    <t>https://podminky.urs.cz/item/CS_URS_2022_02/185803211</t>
  </si>
  <si>
    <t>Zakládání</t>
  </si>
  <si>
    <t>212752101</t>
  </si>
  <si>
    <t>Trativody z drenážních trubek pro liniové stavby a komunikace se zřízením štěrkového lože pod trubky a s jejich obsypem v otevřeném výkopu trubka korugovaná sendvičová PE-HD SN 4 celoperforovaná 360° DN 100</t>
  </si>
  <si>
    <t>-2068987476</t>
  </si>
  <si>
    <t>https://podminky.urs.cz/item/CS_URS_2022_02/212752101</t>
  </si>
  <si>
    <t>"SO5 - monolit. žlab"26,5</t>
  </si>
  <si>
    <t>213141111.1</t>
  </si>
  <si>
    <t>Zřízení vrstvy z geotextilie filtrační, separační, odvodňovací, ochranné, výztužné nebo protierozní v rovině nebo ve sklonu do 1:5, šířky do 3 m</t>
  </si>
  <si>
    <t>-1896279698</t>
  </si>
  <si>
    <t>https://podminky.urs.cz/item/CS_URS_2022_02/213141111.1</t>
  </si>
  <si>
    <t>"SO5 - monolit. žlab"26,5*1*3</t>
  </si>
  <si>
    <t>69311290.R01</t>
  </si>
  <si>
    <t>třírozměrný geotextilní drén - drenážní vrstva a dvě vrstvy netkané filtrační geotextilie</t>
  </si>
  <si>
    <t>na podkladě CS ÚRS</t>
  </si>
  <si>
    <t>-554771232</t>
  </si>
  <si>
    <t>79,5*1,05 'Přepočtené koeficientem množství</t>
  </si>
  <si>
    <t>274313711</t>
  </si>
  <si>
    <t>Základy z betonu prostého pasy betonu kamenem neprokládaného tř. C 20/25</t>
  </si>
  <si>
    <t>-1994280151</t>
  </si>
  <si>
    <t>https://podminky.urs.cz/item/CS_URS_2022_02/274313711</t>
  </si>
  <si>
    <t>Beton C20/25 XF3</t>
  </si>
  <si>
    <t>základ obrubníku:</t>
  </si>
  <si>
    <t>"úprava SO2"(2,445+7,0+2,445)*0,1*0,2</t>
  </si>
  <si>
    <t>"úprava SO3"(10+4,170+10+11,170)*0,1*0,2</t>
  </si>
  <si>
    <t>0,945*1,05 'Přepočtené koeficientem množství</t>
  </si>
  <si>
    <t>Svislé a kompletní konstrukce</t>
  </si>
  <si>
    <t>319201255.R01</t>
  </si>
  <si>
    <t>Dodatečná izolace zdiva mechanickým zarážením nerezových desek svislá</t>
  </si>
  <si>
    <t>-925113633</t>
  </si>
  <si>
    <t>"severovýchodní strana"1,3*4,1</t>
  </si>
  <si>
    <t>Vodorovné konstrukce</t>
  </si>
  <si>
    <t>451573111</t>
  </si>
  <si>
    <t>Lože pod potrubí, stoky a drobné objekty v otevřeném výkopu z písku a štěrkopísku do 63 mm</t>
  </si>
  <si>
    <t>-1534533288</t>
  </si>
  <si>
    <t>https://podminky.urs.cz/item/CS_URS_2022_02/451573111</t>
  </si>
  <si>
    <t>"V1"1,0*0,1*1,7</t>
  </si>
  <si>
    <t>"KŠ" 1*1*0,15</t>
  </si>
  <si>
    <t>Komunikace pozemní</t>
  </si>
  <si>
    <t>564201011</t>
  </si>
  <si>
    <t>Podklad nebo podsyp ze štěrkopísku ŠP s rozprostřením, vlhčením a zhutněním plochy jednotlivě do 100 m2, po zhutnění tl. 40 mm</t>
  </si>
  <si>
    <t>298167417</t>
  </si>
  <si>
    <t>https://podminky.urs.cz/item/CS_URS_2022_02/564201011</t>
  </si>
  <si>
    <t>"SO1 -okap. chodník"12,5</t>
  </si>
  <si>
    <t>"dlažba pochozích zpevněných ploch"16</t>
  </si>
  <si>
    <t>564861011</t>
  </si>
  <si>
    <t>Podklad ze štěrkodrti ŠD s rozprostřením a zhutněním plochy jednotlivě do 100 m2, po zhutnění tl. 200 mm</t>
  </si>
  <si>
    <t>1588699238</t>
  </si>
  <si>
    <t>https://podminky.urs.cz/item/CS_URS_2022_02/564861011</t>
  </si>
  <si>
    <t>596211110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</si>
  <si>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do 50 m2</t>
  </si>
  <si>
    <t>942920533</t>
  </si>
  <si>
    <t>https://podminky.urs.cz/item/CS_URS_2022_02/596211110</t>
  </si>
  <si>
    <t>59245018</t>
  </si>
  <si>
    <t>dlažba tvar obdélník betonová 200x100x60mm přírodní</t>
  </si>
  <si>
    <t>-601886938</t>
  </si>
  <si>
    <t>16*1,05 'Přepočtené koeficientem množství</t>
  </si>
  <si>
    <t>596811120</t>
  </si>
  <si>
    <t>Kladení dlažby z betonových nebo kameninových dlaždic komunikací pro pěší s vyplněním spár a se smetením přebytečného materiálu na vzdálenost do 3 m s ložem z kameniva těženého tl. do 30 mm velikosti dlaždic do 0,09 m2 (bez zámku), pro plochy do 50 m2</t>
  </si>
  <si>
    <t>222046876</t>
  </si>
  <si>
    <t>https://podminky.urs.cz/item/CS_URS_2022_02/596811120</t>
  </si>
  <si>
    <t>"SO1 -okap. chodník"12,5*0,5</t>
  </si>
  <si>
    <t>59245601</t>
  </si>
  <si>
    <t>dlažba desková betonová 500x500x50mm přírodní</t>
  </si>
  <si>
    <t>-1751211485</t>
  </si>
  <si>
    <t>6,25*1,03 'Přepočtené koeficientem množství</t>
  </si>
  <si>
    <t>Úpravy povrchů, podlahy a osazování výplní</t>
  </si>
  <si>
    <t>622111111</t>
  </si>
  <si>
    <t>Vyspravení povrchu neomítaných vnějších ploch betonových nebo železobetonových konstrukcí s rozetřením vysprávky do ztracena maltou cementovou celoplošně stěn</t>
  </si>
  <si>
    <t>1883302417</t>
  </si>
  <si>
    <t>https://podminky.urs.cz/item/CS_URS_2022_02/622111111</t>
  </si>
  <si>
    <t>"úprava SO2"(2,445+7,0+2,445)*0,8</t>
  </si>
  <si>
    <t>"úprava SO3"(10+4,170+10+11,170)*0,8</t>
  </si>
  <si>
    <t>Trubní vedení</t>
  </si>
  <si>
    <t>871315211</t>
  </si>
  <si>
    <t>Kanalizační potrubí z tvrdého PVC v otevřeném výkopu ve sklonu do 20 %, hladkého plnostěnného jednovrstvého, tuhost třídy SN 4 DN 160</t>
  </si>
  <si>
    <t>-413836988</t>
  </si>
  <si>
    <t>https://podminky.urs.cz/item/CS_URS_2022_02/871315211</t>
  </si>
  <si>
    <t>"V1"1,7</t>
  </si>
  <si>
    <t>877310430</t>
  </si>
  <si>
    <t>Montáž tvarovek na kanalizačním plastovém potrubí z polypropylenu PP korugovaného nebo žebrovaného spojek, redukcí nebo navrtávacích sedel DN 150</t>
  </si>
  <si>
    <t>-973101860</t>
  </si>
  <si>
    <t>https://podminky.urs.cz/item/CS_URS_2022_02/877310430</t>
  </si>
  <si>
    <t>"KŠ"2</t>
  </si>
  <si>
    <t>28617420</t>
  </si>
  <si>
    <t>spojka přesuvná kanalizace PP korugované DN 160</t>
  </si>
  <si>
    <t>-320880857</t>
  </si>
  <si>
    <t>894812118</t>
  </si>
  <si>
    <t>Revizní a čistící šachta z polypropylenu PP pro hladké trouby DN 315 šachtové dno (DN šachty / DN trubního vedení) DN 315/200 pravý a levý přítok</t>
  </si>
  <si>
    <t>62792289</t>
  </si>
  <si>
    <t>https://podminky.urs.cz/item/CS_URS_2022_02/894812118</t>
  </si>
  <si>
    <t>"KŠ"1</t>
  </si>
  <si>
    <t>894812155</t>
  </si>
  <si>
    <t>Revizní a čistící šachta z polypropylenu PP pro hladké trouby DN 315 poklop plastový pachotěsný s madlem</t>
  </si>
  <si>
    <t>657086285</t>
  </si>
  <si>
    <t>https://podminky.urs.cz/item/CS_URS_2022_02/894812155</t>
  </si>
  <si>
    <t>894812249</t>
  </si>
  <si>
    <t>Revizní a čistící šachta z polypropylenu PP pro hladké trouby DN 425 roura šachtová korugovaná Příplatek k cenám 2231 - 2242 za uříznutí šachtové roury</t>
  </si>
  <si>
    <t>-377284290</t>
  </si>
  <si>
    <t>https://podminky.urs.cz/item/CS_URS_2022_02/894812249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</si>
  <si>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</si>
  <si>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</si>
  <si>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1759337117</t>
  </si>
  <si>
    <t>https://podminky.urs.cz/item/CS_URS_2022_02/916231213</t>
  </si>
  <si>
    <t>"úprava SO2"2,445+7,0+2,445</t>
  </si>
  <si>
    <t>"úprava SO3"10+4,170+10+11,170</t>
  </si>
  <si>
    <t>59217002</t>
  </si>
  <si>
    <t>obrubník betonový zahradní šedý 1000x50x200mm</t>
  </si>
  <si>
    <t>2121952131</t>
  </si>
  <si>
    <t>47,23*1,02 'Přepočtené koeficientem množství</t>
  </si>
  <si>
    <t>916921112</t>
  </si>
  <si>
    <t>Monolitické příkopové žlaby, rigoly, krajníky nebo obrubníky z betonové směsi pro cementobetonové vozovky a letištní plochy v přímce nebo v oblouku o poloměru přes 20 m, průřezových ploch přes 0,10 do 0,15 m2</t>
  </si>
  <si>
    <t>-1661928457</t>
  </si>
  <si>
    <t>https://podminky.urs.cz/item/CS_URS_2022_02/916921112</t>
  </si>
  <si>
    <t>966008211</t>
  </si>
  <si>
    <t>Bourání odvodňovacího žlabu s odklizením a uložením vybouraného materiálu na skládku na vzdálenost do 10 m nebo s naložením na dopravní prostředek z betonových příkopových tvárnic nebo desek šířky do 500 mm</t>
  </si>
  <si>
    <t>-2039286294</t>
  </si>
  <si>
    <t>https://podminky.urs.cz/item/CS_URS_2022_02/966008211</t>
  </si>
  <si>
    <t>"stáv. beton. příkopový žlab"26,5</t>
  </si>
  <si>
    <t>985311112</t>
  </si>
  <si>
    <t>Reprofilace betonu sanačními maltami na cementové bázi ručně stěn, tloušťky přes 10 do 20 mm</t>
  </si>
  <si>
    <t>136648171</t>
  </si>
  <si>
    <t>https://podminky.urs.cz/item/CS_URS_2022_02/985311112</t>
  </si>
  <si>
    <t>997</t>
  </si>
  <si>
    <t>Přesun sutě</t>
  </si>
  <si>
    <t>997002611</t>
  </si>
  <si>
    <t>Nakládání suti a vybouraných hmot na dopravní prostředek pro vodorovné přemístění</t>
  </si>
  <si>
    <t>1026393127</t>
  </si>
  <si>
    <t>https://podminky.urs.cz/item/CS_URS_2022_02/997002611</t>
  </si>
  <si>
    <t>997013501</t>
  </si>
  <si>
    <t>Odvoz suti a vybouraných hmot na skládku nebo meziskládku se složením, na vzdálenost do 1 km</t>
  </si>
  <si>
    <t>688685685</t>
  </si>
  <si>
    <t>https://podminky.urs.cz/item/CS_URS_2022_02/997013501</t>
  </si>
  <si>
    <t>997013509</t>
  </si>
  <si>
    <t>Odvoz suti a vybouraných hmot na skládku nebo meziskládku se složením, na vzdálenost Příplatek k ceně za každý další i započatý 1 km přes 1 km</t>
  </si>
  <si>
    <t>1896512901</t>
  </si>
  <si>
    <t>https://podminky.urs.cz/item/CS_URS_2022_02/997013509</t>
  </si>
  <si>
    <t>Poznámka k položce:_x000d_
Celkem 10Km.</t>
  </si>
  <si>
    <t>25,996*9 'Přepočtené koeficientem množství</t>
  </si>
  <si>
    <t>55</t>
  </si>
  <si>
    <t>997013871</t>
  </si>
  <si>
    <t>Poplatek za uložení stavebního odpadu na recyklační skládce (skládkovné) směsného stavebního a demoličního zatříděného do Katalogu odpadů pod kódem 17 09 04</t>
  </si>
  <si>
    <t>1376652307</t>
  </si>
  <si>
    <t>https://podminky.urs.cz/item/CS_URS_2022_02/997013871</t>
  </si>
  <si>
    <t>998</t>
  </si>
  <si>
    <t>Přesun hmot</t>
  </si>
  <si>
    <t>998276101</t>
  </si>
  <si>
    <t>Přesun hmot pro trubní vedení hloubené z trub z plastických hmot nebo sklolaminátových pro vodovody nebo kanalizace v otevřeném výkopu dopravní vzdálenost do 15 m</t>
  </si>
  <si>
    <t>-187302515</t>
  </si>
  <si>
    <t>https://podminky.urs.cz/item/CS_URS_2022_02/998276101</t>
  </si>
  <si>
    <t>Izolace proti vodě, vlhkosti a plynům</t>
  </si>
  <si>
    <t>57</t>
  </si>
  <si>
    <t>711131821</t>
  </si>
  <si>
    <t>Odstranění izolace proti zemní vlhkosti na ploše svislé S</t>
  </si>
  <si>
    <t>-534823957</t>
  </si>
  <si>
    <t>https://podminky.urs.cz/item/CS_URS_2022_02/711131821</t>
  </si>
  <si>
    <t>Stáv. nopová folie + stáv. hydroizol. vrstvy:</t>
  </si>
  <si>
    <t>"úprava SO2"((2,445+7,0+2,445)*0,8)*2</t>
  </si>
  <si>
    <t>"úprava SO3"((10+4,170+10+11,170)*0,8)*2</t>
  </si>
  <si>
    <t>711161222</t>
  </si>
  <si>
    <t>Izolace proti zemní vlhkosti a beztlakové vodě nopovými fóliemi na ploše svislé S vrstva ochranná, odvětrávací a drenážní s nakašírovanou filtrační textilií výška nopku 8,0 mm, tl. fólie do 0,6 mm</t>
  </si>
  <si>
    <t>1277728424</t>
  </si>
  <si>
    <t>https://podminky.urs.cz/item/CS_URS_2022_02/711161222</t>
  </si>
  <si>
    <t>59</t>
  </si>
  <si>
    <t>711161384</t>
  </si>
  <si>
    <t>Izolace proti zemní vlhkosti a beztlakové vodě nopovými fóliemi ostatní ukončení izolace provětrávací lištou</t>
  </si>
  <si>
    <t>-845902329</t>
  </si>
  <si>
    <t>https://podminky.urs.cz/item/CS_URS_2022_02/711161384</t>
  </si>
  <si>
    <t>711161389</t>
  </si>
  <si>
    <t>Izolace proti zemní vlhkosti a beztlakové vodě nopovými fóliemi ostatní utěsnění spár tmelem elastickým</t>
  </si>
  <si>
    <t>-1155300749</t>
  </si>
  <si>
    <t>https://podminky.urs.cz/item/CS_URS_2022_02/711161389</t>
  </si>
  <si>
    <t>"úprava SO2"(2,445+7,0+2,445)</t>
  </si>
  <si>
    <t>"úprava SO3"(10+4,170+10+11,170)</t>
  </si>
  <si>
    <t>711493121</t>
  </si>
  <si>
    <t>Izolace proti podpovrchové a tlakové vodě - ostatní na ploše svislé S dvousložkovou na bázi cementu</t>
  </si>
  <si>
    <t>-1594835010</t>
  </si>
  <si>
    <t>https://podminky.urs.cz/item/CS_URS_2022_02/711493121</t>
  </si>
  <si>
    <t>Poznámka k položce:_x000d_
Pružná dvousložková reaktivní HI stěrka (dvě vrstvy).</t>
  </si>
  <si>
    <t>"SO5 - monolit. žlab"26,5*1*2</t>
  </si>
  <si>
    <t>713</t>
  </si>
  <si>
    <t>Izolace tepelné</t>
  </si>
  <si>
    <t>713131141</t>
  </si>
  <si>
    <t>Montáž tepelné izolace stěn rohožemi, pásy, deskami, dílci, bloky (izolační materiál ve specifikaci) lepením celoplošně</t>
  </si>
  <si>
    <t>-2127022265</t>
  </si>
  <si>
    <t>https://podminky.urs.cz/item/CS_URS_2022_02/713131141</t>
  </si>
  <si>
    <t>28376014</t>
  </si>
  <si>
    <t>deska perimetrická fasádní soklová 150kPa λ=0,035 tl 60mm</t>
  </si>
  <si>
    <t>-1569646601</t>
  </si>
  <si>
    <t>28,272*1,05 'Přepočtené koeficientem množství</t>
  </si>
  <si>
    <t>762</t>
  </si>
  <si>
    <t>Konstrukce tesařské</t>
  </si>
  <si>
    <t>762431013</t>
  </si>
  <si>
    <t>Obložení stěn z dřevoštěpkových desek OSB přibíjených na sraz, tloušťky desky 15 mm</t>
  </si>
  <si>
    <t>255787154</t>
  </si>
  <si>
    <t>https://podminky.urs.cz/item/CS_URS_2022_02/762431013</t>
  </si>
  <si>
    <t>767</t>
  </si>
  <si>
    <t>Konstrukce zámečnické</t>
  </si>
  <si>
    <t>65</t>
  </si>
  <si>
    <t>767531111</t>
  </si>
  <si>
    <t>Montáž vstupních čistících zón z rohoží kovových nebo plastových</t>
  </si>
  <si>
    <t>-2095413412</t>
  </si>
  <si>
    <t>https://podminky.urs.cz/item/CS_URS_2022_02/767531111</t>
  </si>
  <si>
    <t>1,08*0,58</t>
  </si>
  <si>
    <t>69752035</t>
  </si>
  <si>
    <t>rohož vstupní samonosná kovová - škrabák</t>
  </si>
  <si>
    <t>-969981815</t>
  </si>
  <si>
    <t>0,626*1,1 'Přepočtené koeficientem množství</t>
  </si>
  <si>
    <t>VRN</t>
  </si>
  <si>
    <t>Vedlejší rozpočtové náklady</t>
  </si>
  <si>
    <t>VRN1</t>
  </si>
  <si>
    <t>Průzkumné, geodetické a projektové práce</t>
  </si>
  <si>
    <t>67</t>
  </si>
  <si>
    <t>013254000</t>
  </si>
  <si>
    <t>Dokumentace skutečného provedení stavby</t>
  </si>
  <si>
    <t>komplet</t>
  </si>
  <si>
    <t>1024</t>
  </si>
  <si>
    <t>-1770192315</t>
  </si>
  <si>
    <t>https://podminky.urs.cz/item/CS_URS_2022_02/013254000</t>
  </si>
  <si>
    <t>VRN2</t>
  </si>
  <si>
    <t>Příprava staveniště</t>
  </si>
  <si>
    <t>020001000</t>
  </si>
  <si>
    <t xml:space="preserve">Příprava staveniště </t>
  </si>
  <si>
    <t>-1002753601</t>
  </si>
  <si>
    <t>https://podminky.urs.cz/item/CS_URS_2022_02/020001000</t>
  </si>
  <si>
    <t>Poznámka k položce:_x000d_
(specifikace a rozsah - dle vyhlášky 169/2016 Sb.)_x000d_
-Zřízení trvalé, dočasné deponie a mezideponie_x000d_
-zřízení příjezdů a přístupů na staveniště_x000d_
-dodržení podmínek pro provádění staveb z hlediska BOZP (vč. označení stavby)_x000d_
-dodržování podmínek pro ochranu životního prostředí při výstavbě_x000d_
-dodržení podmínek - možnosti nakládání s odpady_x000d_
-splnění zvláštních požadavků na provádění stavby, které vyžadují zvláštní bezpečnostní opatření_x000d_
)</t>
  </si>
  <si>
    <t>VRN3</t>
  </si>
  <si>
    <t>69</t>
  </si>
  <si>
    <t>030001000</t>
  </si>
  <si>
    <t xml:space="preserve">Zařízení staveniště </t>
  </si>
  <si>
    <t>-773053917</t>
  </si>
  <si>
    <t>https://podminky.urs.cz/item/CS_URS_2022_02/030001000</t>
  </si>
  <si>
    <t>VRN7</t>
  </si>
  <si>
    <t>071103000</t>
  </si>
  <si>
    <t>Provoz investora</t>
  </si>
  <si>
    <t>891527600</t>
  </si>
  <si>
    <t>https://podminky.urs.cz/item/CS_URS_2022_02/071103000</t>
  </si>
  <si>
    <t>Poznámka k položce:_x000d_
Provoz areálu a okolí, omezení pracovní doby.</t>
  </si>
  <si>
    <t>VRN9</t>
  </si>
  <si>
    <t>71</t>
  </si>
  <si>
    <t>090001000</t>
  </si>
  <si>
    <t>-682360686</t>
  </si>
  <si>
    <t>https://podminky.urs.cz/item/CS_URS_2022_02/090001000</t>
  </si>
  <si>
    <t>Poznámka k položce:_x000d_
V jednotkové ceně zahrnuty náklady :_x000d_
-ostatní náklady dle vyhlášky 169/2016 Sb_x000d_
-náklady zhotovitele spojené s ochranou všech dotčených, jinde nespecifikovaných, dřevin, stromů, porostů a vegetačních ploch při stavebních prací dle ČSN 83 9061 - po celou dobu výstavby_x000d_
-uvedení všech dotčených ploch, konstrukcí a povrchů do původního, bezvadného stavu_x000d_
-vytyčení všech inženýrských sítí před zahájením prací vč. řádného zajištění. Zpětné protokolární předání všech inženýrských sítí jednotlivým správcům vč. uvedení dotčených ploch do bezvadného stavu.</t>
  </si>
  <si>
    <t>SO 04 - Ocelové schodiště</t>
  </si>
  <si>
    <t>129911103</t>
  </si>
  <si>
    <t>Bourání konstrukcí v odkopávkách a prokopávkách ručně s přemístěním suti na hromady na vzdálenost do 20 m nebo s naložením na dopravní prostředek ze zdiva cihelného nebo smíšeného na maltu cementovou</t>
  </si>
  <si>
    <t>233089997</t>
  </si>
  <si>
    <t>https://podminky.urs.cz/item/CS_URS_2022_02/129911103</t>
  </si>
  <si>
    <t>"stáv. schodiště - výplň zeminou"1,4*2,740*0,8</t>
  </si>
  <si>
    <t>-280078803</t>
  </si>
  <si>
    <t>"schodiště - základy"(1,380*0,35*0,8)*2</t>
  </si>
  <si>
    <t>-1035005652</t>
  </si>
  <si>
    <t>-149181563</t>
  </si>
  <si>
    <t>1121863880</t>
  </si>
  <si>
    <t>548170058</t>
  </si>
  <si>
    <t>209688358</t>
  </si>
  <si>
    <t>0,773*1,9 'Přepočtené koeficientem množství</t>
  </si>
  <si>
    <t>275313711</t>
  </si>
  <si>
    <t>Základy z betonu prostého patky a bloky z betonu kamenem neprokládaného tř. C 20/25</t>
  </si>
  <si>
    <t>440317873</t>
  </si>
  <si>
    <t>https://podminky.urs.cz/item/CS_URS_2022_02/275313711</t>
  </si>
  <si>
    <t>0,773*1,05 'Přepočtené koeficientem množství</t>
  </si>
  <si>
    <t>628613611.R01</t>
  </si>
  <si>
    <t>Žárové zinkování ponorem dílů ocelových konstrukcí vč. dopravy</t>
  </si>
  <si>
    <t>-1384738767</t>
  </si>
  <si>
    <t>961044111</t>
  </si>
  <si>
    <t>Bourání základů z betonu prostého</t>
  </si>
  <si>
    <t>-10666598</t>
  </si>
  <si>
    <t>https://podminky.urs.cz/item/CS_URS_2022_02/961044111</t>
  </si>
  <si>
    <t>"stáv. schodiště - základy"(1,380*0,35*0,8)*2</t>
  </si>
  <si>
    <t>962032240</t>
  </si>
  <si>
    <t>Bourání zdiva nadzákladového z cihel nebo tvárnic z cihel pálených nebo vápenopískových, na maltu cementovou, objemu do 1 m3</t>
  </si>
  <si>
    <t>2049864560</t>
  </si>
  <si>
    <t>https://podminky.urs.cz/item/CS_URS_2022_02/962032240</t>
  </si>
  <si>
    <t>"stáv. schodiště - opěrné stěny"((2,740*0,3)*0,8)*2</t>
  </si>
  <si>
    <t>963042819</t>
  </si>
  <si>
    <t>Bourání schodišťových stupňů betonových zhotovených na místě</t>
  </si>
  <si>
    <t>1404207035</t>
  </si>
  <si>
    <t>https://podminky.urs.cz/item/CS_URS_2022_02/963042819</t>
  </si>
  <si>
    <t>"stáv. schodiště"1,4*5</t>
  </si>
  <si>
    <t>963053935</t>
  </si>
  <si>
    <t>Bourání železobetonových monolitických schodišťových ramen zazděných oboustranně</t>
  </si>
  <si>
    <t>836760682</t>
  </si>
  <si>
    <t>https://podminky.urs.cz/item/CS_URS_2022_02/963053935</t>
  </si>
  <si>
    <t>"stáv. schodiště"1,4*2,470</t>
  </si>
  <si>
    <t>1632645137</t>
  </si>
  <si>
    <t>1749392361</t>
  </si>
  <si>
    <t>1675681909</t>
  </si>
  <si>
    <t>5,845*9 'Přepočtené koeficientem množství</t>
  </si>
  <si>
    <t>1767433103</t>
  </si>
  <si>
    <t>767211313</t>
  </si>
  <si>
    <t>Montáž kovového venkovního schodiště bez zábradlí a podesty, pro šířku stupně do 1 200 mm rovného, kotveného do betonu</t>
  </si>
  <si>
    <t>1290573314</t>
  </si>
  <si>
    <t>https://podminky.urs.cz/item/CS_URS_2022_02/767211313</t>
  </si>
  <si>
    <t>Poznámka k položce:_x000d_
Množství měrných jednotek se určuje v délce výstupní čáry.</t>
  </si>
  <si>
    <t>55342017.R01</t>
  </si>
  <si>
    <t>schodiště venkovní přímé</t>
  </si>
  <si>
    <t>-1504856878</t>
  </si>
  <si>
    <t>55342017.R02</t>
  </si>
  <si>
    <t>spojovací materiál pro schodiště venkovní přímé</t>
  </si>
  <si>
    <t>-1756241546</t>
  </si>
  <si>
    <t>767250113</t>
  </si>
  <si>
    <t>Montáž podest z oceli svařováním</t>
  </si>
  <si>
    <t>1570004260</t>
  </si>
  <si>
    <t>https://podminky.urs.cz/item/CS_URS_2022_02/767250113</t>
  </si>
  <si>
    <t>1,5*1,340</t>
  </si>
  <si>
    <t>55347008</t>
  </si>
  <si>
    <t>rošt podlahový lisovaný žárově zinkovaný velikost 30/2mm 1200x1000mm</t>
  </si>
  <si>
    <t>-1602428836</t>
  </si>
  <si>
    <t>55347006.R01</t>
  </si>
  <si>
    <t>rošt podlahový lisovaný žárově zinkovaný velikost 30/2mm 1200x500mm</t>
  </si>
  <si>
    <t>456668988</t>
  </si>
  <si>
    <t>55347001.R01</t>
  </si>
  <si>
    <t>rošt podlahový lisovaný žárově zinkovaný velikost 30/2mm 1200x305mm</t>
  </si>
  <si>
    <t>150232739</t>
  </si>
  <si>
    <t>998767101</t>
  </si>
  <si>
    <t>Přesun hmot pro zámečnické konstrukce stanovený z hmotnosti přesunovaného materiálu vodorovná dopravní vzdálenost do 50 m v objektech výšky do 6 m</t>
  </si>
  <si>
    <t>-617989977</t>
  </si>
  <si>
    <t>https://podminky.urs.cz/item/CS_URS_2022_02/998767101</t>
  </si>
  <si>
    <t>998767181</t>
  </si>
  <si>
    <t>Přesun hmot pro zámečnické konstrukce stanovený z hmotnosti přesunovaného materiálu Příplatek k cenám za přesun prováděný bez použití mechanizace pro jakoukoliv výšku objektu</t>
  </si>
  <si>
    <t>463484986</t>
  </si>
  <si>
    <t>https://podminky.urs.cz/item/CS_URS_2022_02/998767181</t>
  </si>
  <si>
    <t>1270917793</t>
  </si>
  <si>
    <t>-1331427301</t>
  </si>
  <si>
    <t>-1904692206</t>
  </si>
  <si>
    <t>1780554372</t>
  </si>
  <si>
    <t>-533891622</t>
  </si>
  <si>
    <t>Poznámka k položce:_x000d_
V jednotkové ceně zahrnuty náklady :_x000d_
-ostatní náklady dle vyhlášky 169/2016 Sb_x000d_
-náklady zhotovitele spojené s ochranou všech dotčených, jinde nespecifikovaných, dřevin, stromů, porostů a vegetačních ploch při stavebních prací dle ČSN 83 9061 - po celou dobu výstavby_x000d_
-uvedení všech dotčených ploch, konstrukcí a povrchů do původního, bezvadného stavu_x000d_
-vytyčení všech inženýrských sítí před zahájením prací vč. řádného zajištění. Zpětné protokolární předání všech inženýrských sítí jednotlivým správcům vč. uvedení dotčených ploch do bezvadného stavu._x000d_
Dílenská dokumentace včetně skutečného zaměření stavby.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</si>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</sst>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i/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9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/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6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9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20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20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1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20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2" fillId="0" borderId="12" xfId="0" applyFont="1" applyBorder="1" applyAlignment="1">
      <alignment horizontal="center" vertical="center"/>
    </xf>
    <xf numFmtId="0" fontId="22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3" fillId="0" borderId="15" xfId="0" applyFont="1" applyBorder="1" applyAlignment="1">
      <alignment horizontal="left" vertical="center"/>
    </xf>
    <xf numFmtId="0" fontId="23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3" fillId="0" borderId="15" xfId="0" applyFont="1" applyBorder="1" applyAlignment="1" applyProtection="1">
      <alignment horizontal="left" vertical="center"/>
    </xf>
    <xf numFmtId="0" fontId="23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4" fillId="4" borderId="7" xfId="0" applyFont="1" applyFill="1" applyBorder="1" applyAlignment="1" applyProtection="1">
      <alignment horizontal="center" vertical="center"/>
    </xf>
    <xf numFmtId="0" fontId="24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4" fillId="4" borderId="8" xfId="0" applyFont="1" applyFill="1" applyBorder="1" applyAlignment="1" applyProtection="1">
      <alignment horizontal="center" vertical="center"/>
    </xf>
    <xf numFmtId="0" fontId="24" fillId="4" borderId="8" xfId="0" applyFont="1" applyFill="1" applyBorder="1" applyAlignment="1" applyProtection="1">
      <alignment horizontal="right" vertical="center"/>
    </xf>
    <xf numFmtId="0" fontId="24" fillId="4" borderId="9" xfId="0" applyFont="1" applyFill="1" applyBorder="1" applyAlignment="1" applyProtection="1">
      <alignment horizontal="center" vertical="center"/>
    </xf>
    <xf numFmtId="0" fontId="25" fillId="0" borderId="17" xfId="0" applyFont="1" applyBorder="1" applyAlignment="1" applyProtection="1">
      <alignment horizontal="center" vertical="center" wrapText="1"/>
    </xf>
    <xf numFmtId="0" fontId="25" fillId="0" borderId="18" xfId="0" applyFont="1" applyBorder="1" applyAlignment="1" applyProtection="1">
      <alignment horizontal="center" vertical="center" wrapText="1"/>
    </xf>
    <xf numFmtId="0" fontId="25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horizontal="left" vertical="center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2" fillId="0" borderId="15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horizontal="right"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1" fillId="0" borderId="0" xfId="1" applyFont="1" applyAlignment="1">
      <alignment horizontal="center" vertical="center"/>
    </xf>
    <xf numFmtId="0" fontId="8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 wrapText="1"/>
    </xf>
    <xf numFmtId="4" fontId="8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8" fillId="0" borderId="0" xfId="0" applyNumberFormat="1" applyFont="1" applyAlignment="1" applyProtection="1">
      <alignment horizontal="righ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6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3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4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4" fillId="4" borderId="0" xfId="0" applyFont="1" applyFill="1" applyAlignment="1" applyProtection="1">
      <alignment horizontal="right" vertical="center"/>
    </xf>
    <xf numFmtId="0" fontId="34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4" fillId="4" borderId="17" xfId="0" applyFont="1" applyFill="1" applyBorder="1" applyAlignment="1" applyProtection="1">
      <alignment horizontal="center" vertical="center" wrapText="1"/>
    </xf>
    <xf numFmtId="0" fontId="24" fillId="4" borderId="18" xfId="0" applyFont="1" applyFill="1" applyBorder="1" applyAlignment="1" applyProtection="1">
      <alignment horizontal="center" vertical="center" wrapText="1"/>
    </xf>
    <xf numFmtId="0" fontId="24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6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5" fillId="0" borderId="13" xfId="0" applyNumberFormat="1" applyFont="1" applyBorder="1" applyAlignment="1" applyProtection="1"/>
    <xf numFmtId="166" fontId="35" fillId="0" borderId="14" xfId="0" applyNumberFormat="1" applyFont="1" applyBorder="1" applyAlignment="1" applyProtection="1"/>
    <xf numFmtId="4" fontId="36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4" fillId="0" borderId="23" xfId="0" applyFont="1" applyBorder="1" applyAlignment="1" applyProtection="1">
      <alignment horizontal="center" vertical="center"/>
    </xf>
    <xf numFmtId="49" fontId="24" fillId="0" borderId="23" xfId="0" applyNumberFormat="1" applyFont="1" applyBorder="1" applyAlignment="1" applyProtection="1">
      <alignment horizontal="left" vertical="center" wrapText="1"/>
    </xf>
    <xf numFmtId="0" fontId="24" fillId="0" borderId="23" xfId="0" applyFont="1" applyBorder="1" applyAlignment="1" applyProtection="1">
      <alignment horizontal="left" vertical="center" wrapText="1"/>
    </xf>
    <xf numFmtId="0" fontId="24" fillId="0" borderId="23" xfId="0" applyFont="1" applyBorder="1" applyAlignment="1" applyProtection="1">
      <alignment horizontal="center" vertical="center" wrapText="1"/>
    </xf>
    <xf numFmtId="167" fontId="24" fillId="0" borderId="23" xfId="0" applyNumberFormat="1" applyFont="1" applyBorder="1" applyAlignment="1" applyProtection="1">
      <alignment vertical="center"/>
    </xf>
    <xf numFmtId="4" fontId="24" fillId="2" borderId="23" xfId="0" applyNumberFormat="1" applyFont="1" applyFill="1" applyBorder="1" applyAlignment="1" applyProtection="1">
      <alignment vertical="center"/>
      <protection locked="0"/>
    </xf>
    <xf numFmtId="4" fontId="24" fillId="0" borderId="23" xfId="0" applyNumberFormat="1" applyFont="1" applyBorder="1" applyAlignment="1" applyProtection="1">
      <alignment vertical="center"/>
    </xf>
    <xf numFmtId="0" fontId="25" fillId="2" borderId="15" xfId="0" applyFont="1" applyFill="1" applyBorder="1" applyAlignment="1" applyProtection="1">
      <alignment horizontal="left" vertical="center"/>
      <protection locked="0"/>
    </xf>
    <xf numFmtId="0" fontId="25" fillId="0" borderId="0" xfId="0" applyFont="1" applyBorder="1" applyAlignment="1" applyProtection="1">
      <alignment horizontal="center" vertical="center"/>
    </xf>
    <xf numFmtId="166" fontId="25" fillId="0" borderId="0" xfId="0" applyNumberFormat="1" applyFont="1" applyBorder="1" applyAlignment="1" applyProtection="1">
      <alignment vertical="center"/>
    </xf>
    <xf numFmtId="166" fontId="25" fillId="0" borderId="16" xfId="0" applyNumberFormat="1" applyFont="1" applyBorder="1" applyAlignment="1" applyProtection="1">
      <alignment vertical="center"/>
    </xf>
    <xf numFmtId="0" fontId="24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7" fontId="24" fillId="2" borderId="23" xfId="0" applyNumberFormat="1" applyFont="1" applyFill="1" applyBorder="1" applyAlignment="1" applyProtection="1">
      <alignment vertical="center"/>
      <protection locked="0"/>
    </xf>
    <xf numFmtId="0" fontId="25" fillId="2" borderId="20" xfId="0" applyFont="1" applyFill="1" applyBorder="1" applyAlignment="1" applyProtection="1">
      <alignment horizontal="left" vertical="center"/>
      <protection locked="0"/>
    </xf>
    <xf numFmtId="0" fontId="25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166" fontId="25" fillId="0" borderId="22" xfId="0" applyNumberFormat="1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8" fillId="0" borderId="4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horizontal="left" vertical="center"/>
    </xf>
    <xf numFmtId="0" fontId="8" fillId="0" borderId="21" xfId="0" applyFont="1" applyBorder="1" applyAlignment="1" applyProtection="1">
      <alignment vertical="center"/>
    </xf>
    <xf numFmtId="4" fontId="8" fillId="0" borderId="21" xfId="0" applyNumberFormat="1" applyFont="1" applyBorder="1" applyAlignment="1" applyProtection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39" fillId="0" borderId="0" xfId="0" applyFont="1" applyAlignment="1" applyProtection="1">
      <alignment horizontal="left" vertical="center"/>
    </xf>
    <xf numFmtId="0" fontId="40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/>
    <xf numFmtId="0" fontId="9" fillId="0" borderId="0" xfId="0" applyFont="1" applyAlignment="1" applyProtection="1"/>
    <xf numFmtId="0" fontId="9" fillId="0" borderId="0" xfId="0" applyFont="1" applyAlignment="1" applyProtection="1">
      <alignment horizontal="left"/>
    </xf>
    <xf numFmtId="0" fontId="9" fillId="0" borderId="0" xfId="0" applyFont="1" applyAlignment="1" applyProtection="1">
      <protection locked="0"/>
    </xf>
    <xf numFmtId="4" fontId="9" fillId="0" borderId="0" xfId="0" applyNumberFormat="1" applyFont="1" applyAlignment="1" applyProtection="1"/>
    <xf numFmtId="0" fontId="9" fillId="0" borderId="4" xfId="0" applyFont="1" applyBorder="1" applyAlignment="1"/>
    <xf numFmtId="0" fontId="9" fillId="0" borderId="15" xfId="0" applyFont="1" applyBorder="1" applyAlignment="1" applyProtection="1"/>
    <xf numFmtId="0" fontId="9" fillId="0" borderId="0" xfId="0" applyFont="1" applyBorder="1" applyAlignment="1" applyProtection="1"/>
    <xf numFmtId="166" fontId="9" fillId="0" borderId="0" xfId="0" applyNumberFormat="1" applyFont="1" applyBorder="1" applyAlignment="1" applyProtection="1"/>
    <xf numFmtId="166" fontId="9" fillId="0" borderId="16" xfId="0" applyNumberFormat="1" applyFont="1" applyBorder="1" applyAlignment="1" applyProtection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vertical="center"/>
    </xf>
    <xf numFmtId="0" fontId="41" fillId="0" borderId="23" xfId="0" applyFont="1" applyBorder="1" applyAlignment="1" applyProtection="1">
      <alignment horizontal="center" vertical="center"/>
    </xf>
    <xf numFmtId="49" fontId="41" fillId="0" borderId="23" xfId="0" applyNumberFormat="1" applyFont="1" applyBorder="1" applyAlignment="1" applyProtection="1">
      <alignment horizontal="left" vertical="center" wrapText="1"/>
    </xf>
    <xf numFmtId="0" fontId="41" fillId="0" borderId="23" xfId="0" applyFont="1" applyBorder="1" applyAlignment="1" applyProtection="1">
      <alignment horizontal="left" vertical="center" wrapText="1"/>
    </xf>
    <xf numFmtId="0" fontId="41" fillId="0" borderId="23" xfId="0" applyFont="1" applyBorder="1" applyAlignment="1" applyProtection="1">
      <alignment horizontal="center" vertical="center" wrapText="1"/>
    </xf>
    <xf numFmtId="167" fontId="41" fillId="0" borderId="23" xfId="0" applyNumberFormat="1" applyFont="1" applyBorder="1" applyAlignment="1" applyProtection="1">
      <alignment vertical="center"/>
    </xf>
    <xf numFmtId="4" fontId="41" fillId="2" borderId="23" xfId="0" applyNumberFormat="1" applyFont="1" applyFill="1" applyBorder="1" applyAlignment="1" applyProtection="1">
      <alignment vertical="center"/>
      <protection locked="0"/>
    </xf>
    <xf numFmtId="4" fontId="41" fillId="0" borderId="23" xfId="0" applyNumberFormat="1" applyFont="1" applyBorder="1" applyAlignment="1" applyProtection="1">
      <alignment vertical="center"/>
    </xf>
    <xf numFmtId="0" fontId="42" fillId="0" borderId="4" xfId="0" applyFont="1" applyBorder="1" applyAlignment="1">
      <alignment vertical="center"/>
    </xf>
    <xf numFmtId="0" fontId="41" fillId="2" borderId="15" xfId="0" applyFont="1" applyFill="1" applyBorder="1" applyAlignment="1" applyProtection="1">
      <alignment horizontal="left" vertical="center"/>
      <protection locked="0"/>
    </xf>
    <xf numFmtId="0" fontId="41" fillId="0" borderId="0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41" fillId="2" borderId="20" xfId="0" applyFont="1" applyFill="1" applyBorder="1" applyAlignment="1" applyProtection="1">
      <alignment horizontal="left" vertical="center"/>
      <protection locked="0"/>
    </xf>
    <xf numFmtId="0" fontId="41" fillId="0" borderId="21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3" fillId="0" borderId="4" xfId="0" applyFont="1" applyBorder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/>
      <protection locked="0"/>
    </xf>
    <xf numFmtId="0" fontId="13" fillId="0" borderId="4" xfId="0" applyFont="1" applyBorder="1" applyAlignment="1">
      <alignment vertical="center"/>
    </xf>
    <xf numFmtId="0" fontId="13" fillId="0" borderId="15" xfId="0" applyFont="1" applyBorder="1" applyAlignment="1" applyProtection="1">
      <alignment vertical="center"/>
    </xf>
    <xf numFmtId="0" fontId="13" fillId="0" borderId="0" xfId="0" applyFont="1" applyBorder="1" applyAlignment="1" applyProtection="1">
      <alignment vertical="center"/>
    </xf>
    <xf numFmtId="0" fontId="13" fillId="0" borderId="16" xfId="0" applyFont="1" applyBorder="1" applyAlignment="1" applyProtection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3" fillId="0" borderId="24" xfId="0" applyFont="1" applyBorder="1" applyAlignment="1">
      <alignment vertical="center" wrapText="1"/>
    </xf>
    <xf numFmtId="0" fontId="43" fillId="0" borderId="25" xfId="0" applyFont="1" applyBorder="1" applyAlignment="1">
      <alignment vertical="center" wrapText="1"/>
    </xf>
    <xf numFmtId="0" fontId="43" fillId="0" borderId="26" xfId="0" applyFont="1" applyBorder="1" applyAlignment="1">
      <alignment vertical="center" wrapText="1"/>
    </xf>
    <xf numFmtId="0" fontId="43" fillId="0" borderId="27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43" fillId="0" borderId="28" xfId="0" applyFont="1" applyBorder="1" applyAlignment="1">
      <alignment horizontal="center" vertical="center" wrapText="1"/>
    </xf>
    <xf numFmtId="0" fontId="43" fillId="0" borderId="27" xfId="0" applyFont="1" applyBorder="1" applyAlignment="1">
      <alignment vertical="center" wrapText="1"/>
    </xf>
    <xf numFmtId="0" fontId="45" fillId="0" borderId="29" xfId="0" applyFont="1" applyBorder="1" applyAlignment="1">
      <alignment horizontal="left" wrapText="1"/>
    </xf>
    <xf numFmtId="0" fontId="43" fillId="0" borderId="28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27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vertical="center"/>
    </xf>
    <xf numFmtId="49" fontId="46" fillId="0" borderId="1" xfId="0" applyNumberFormat="1" applyFont="1" applyBorder="1" applyAlignment="1">
      <alignment horizontal="left" vertical="center" wrapText="1"/>
    </xf>
    <xf numFmtId="49" fontId="46" fillId="0" borderId="1" xfId="0" applyNumberFormat="1" applyFont="1" applyBorder="1" applyAlignment="1">
      <alignment vertical="center" wrapText="1"/>
    </xf>
    <xf numFmtId="0" fontId="43" fillId="0" borderId="30" xfId="0" applyFont="1" applyBorder="1" applyAlignment="1">
      <alignment vertical="center" wrapText="1"/>
    </xf>
    <xf numFmtId="0" fontId="48" fillId="0" borderId="29" xfId="0" applyFont="1" applyBorder="1" applyAlignment="1">
      <alignment vertical="center" wrapText="1"/>
    </xf>
    <xf numFmtId="0" fontId="43" fillId="0" borderId="31" xfId="0" applyFont="1" applyBorder="1" applyAlignment="1">
      <alignment vertical="center" wrapText="1"/>
    </xf>
    <xf numFmtId="0" fontId="43" fillId="0" borderId="1" xfId="0" applyFont="1" applyBorder="1" applyAlignment="1">
      <alignment vertical="top"/>
    </xf>
    <xf numFmtId="0" fontId="43" fillId="0" borderId="0" xfId="0" applyFont="1" applyAlignment="1">
      <alignment vertical="top"/>
    </xf>
    <xf numFmtId="0" fontId="43" fillId="0" borderId="24" xfId="0" applyFont="1" applyBorder="1" applyAlignment="1">
      <alignment horizontal="left" vertical="center"/>
    </xf>
    <xf numFmtId="0" fontId="43" fillId="0" borderId="25" xfId="0" applyFont="1" applyBorder="1" applyAlignment="1">
      <alignment horizontal="left" vertical="center"/>
    </xf>
    <xf numFmtId="0" fontId="43" fillId="0" borderId="26" xfId="0" applyFont="1" applyBorder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3" fillId="0" borderId="28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9" fillId="0" borderId="0" xfId="0" applyFont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5" fillId="0" borderId="29" xfId="0" applyFont="1" applyBorder="1" applyAlignment="1">
      <alignment horizontal="center" vertical="center"/>
    </xf>
    <xf numFmtId="0" fontId="49" fillId="0" borderId="29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6" fillId="0" borderId="0" xfId="0" applyFont="1" applyAlignment="1">
      <alignment horizontal="left" vertical="center"/>
    </xf>
    <xf numFmtId="0" fontId="47" fillId="0" borderId="27" xfId="0" applyFont="1" applyBorder="1" applyAlignment="1">
      <alignment horizontal="left" vertical="center"/>
    </xf>
    <xf numFmtId="0" fontId="46" fillId="0" borderId="1" xfId="0" applyFont="1" applyFill="1" applyBorder="1" applyAlignment="1">
      <alignment horizontal="left" vertical="center"/>
    </xf>
    <xf numFmtId="0" fontId="46" fillId="0" borderId="1" xfId="0" applyFont="1" applyFill="1" applyBorder="1" applyAlignment="1">
      <alignment horizontal="center" vertical="center"/>
    </xf>
    <xf numFmtId="0" fontId="43" fillId="0" borderId="30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center" vertical="center" wrapText="1"/>
    </xf>
    <xf numFmtId="0" fontId="43" fillId="0" borderId="24" xfId="0" applyFont="1" applyBorder="1" applyAlignment="1">
      <alignment horizontal="left" vertical="center" wrapText="1"/>
    </xf>
    <xf numFmtId="0" fontId="43" fillId="0" borderId="25" xfId="0" applyFont="1" applyBorder="1" applyAlignment="1">
      <alignment horizontal="left" vertical="center" wrapText="1"/>
    </xf>
    <xf numFmtId="0" fontId="43" fillId="0" borderId="26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9" fillId="0" borderId="27" xfId="0" applyFont="1" applyBorder="1" applyAlignment="1">
      <alignment horizontal="left" vertical="center" wrapText="1"/>
    </xf>
    <xf numFmtId="0" fontId="49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/>
    </xf>
    <xf numFmtId="0" fontId="47" fillId="0" borderId="28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/>
    </xf>
    <xf numFmtId="0" fontId="47" fillId="0" borderId="30" xfId="0" applyFont="1" applyBorder="1" applyAlignment="1">
      <alignment horizontal="left" vertical="center" wrapText="1"/>
    </xf>
    <xf numFmtId="0" fontId="47" fillId="0" borderId="29" xfId="0" applyFont="1" applyBorder="1" applyAlignment="1">
      <alignment horizontal="left" vertical="center" wrapText="1"/>
    </xf>
    <xf numFmtId="0" fontId="47" fillId="0" borderId="3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top"/>
    </xf>
    <xf numFmtId="0" fontId="46" fillId="0" borderId="1" xfId="0" applyFont="1" applyBorder="1" applyAlignment="1">
      <alignment horizontal="center" vertical="top"/>
    </xf>
    <xf numFmtId="0" fontId="47" fillId="0" borderId="30" xfId="0" applyFont="1" applyBorder="1" applyAlignment="1">
      <alignment horizontal="left" vertical="center"/>
    </xf>
    <xf numFmtId="0" fontId="47" fillId="0" borderId="3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9" fillId="0" borderId="0" xfId="0" applyFont="1" applyAlignment="1">
      <alignment vertical="center"/>
    </xf>
    <xf numFmtId="0" fontId="45" fillId="0" borderId="1" xfId="0" applyFont="1" applyBorder="1" applyAlignment="1">
      <alignment vertical="center"/>
    </xf>
    <xf numFmtId="0" fontId="49" fillId="0" borderId="29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6" fillId="0" borderId="1" xfId="0" applyFont="1" applyBorder="1" applyAlignment="1">
      <alignment vertical="top"/>
    </xf>
    <xf numFmtId="49" fontId="46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5" fillId="0" borderId="29" xfId="0" applyFont="1" applyBorder="1" applyAlignment="1">
      <alignment horizontal="left"/>
    </xf>
    <xf numFmtId="0" fontId="49" fillId="0" borderId="29" xfId="0" applyFont="1" applyBorder="1" applyAlignment="1"/>
    <xf numFmtId="0" fontId="43" fillId="0" borderId="27" xfId="0" applyFont="1" applyBorder="1" applyAlignment="1">
      <alignment vertical="top"/>
    </xf>
    <xf numFmtId="0" fontId="43" fillId="0" borderId="28" xfId="0" applyFont="1" applyBorder="1" applyAlignment="1">
      <alignment vertical="top"/>
    </xf>
    <xf numFmtId="0" fontId="43" fillId="0" borderId="30" xfId="0" applyFont="1" applyBorder="1" applyAlignment="1">
      <alignment vertical="top"/>
    </xf>
    <xf numFmtId="0" fontId="43" fillId="0" borderId="29" xfId="0" applyFont="1" applyBorder="1" applyAlignment="1">
      <alignment vertical="top"/>
    </xf>
    <xf numFmtId="0" fontId="43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953991111" TargetMode="External" /><Relationship Id="rId2" Type="http://schemas.openxmlformats.org/officeDocument/2006/relationships/hyperlink" Target="https://podminky.urs.cz/item/CS_URS_2022_02/971033141" TargetMode="External" /><Relationship Id="rId3" Type="http://schemas.openxmlformats.org/officeDocument/2006/relationships/hyperlink" Target="https://podminky.urs.cz/item/CS_URS_2022_02/971033161" TargetMode="External" /><Relationship Id="rId4" Type="http://schemas.openxmlformats.org/officeDocument/2006/relationships/hyperlink" Target="https://podminky.urs.cz/item/CS_URS_2022_02/741110511" TargetMode="External" /><Relationship Id="rId5" Type="http://schemas.openxmlformats.org/officeDocument/2006/relationships/hyperlink" Target="https://podminky.urs.cz/item/CS_URS_2022_02/741122211" TargetMode="External" /><Relationship Id="rId6" Type="http://schemas.openxmlformats.org/officeDocument/2006/relationships/hyperlink" Target="https://podminky.urs.cz/item/CS_URS_2022_02/998741201" TargetMode="External" /><Relationship Id="rId7" Type="http://schemas.openxmlformats.org/officeDocument/2006/relationships/hyperlink" Target="https://podminky.urs.cz/item/CS_URS_2022_02/HZS2231" TargetMode="External" /><Relationship Id="rId8" Type="http://schemas.openxmlformats.org/officeDocument/2006/relationships/hyperlink" Target="https://podminky.urs.cz/item/CS_URS_2022_02/HZS4211" TargetMode="External" /><Relationship Id="rId9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741210001" TargetMode="External" /><Relationship Id="rId2" Type="http://schemas.openxmlformats.org/officeDocument/2006/relationships/hyperlink" Target="https://podminky.urs.cz/item/CS_URS_2022_02/741320101" TargetMode="External" /><Relationship Id="rId3" Type="http://schemas.openxmlformats.org/officeDocument/2006/relationships/hyperlink" Target="https://podminky.urs.cz/item/CS_URS_2022_02/741321001" TargetMode="External" /><Relationship Id="rId4" Type="http://schemas.openxmlformats.org/officeDocument/2006/relationships/hyperlink" Target="https://podminky.urs.cz/item/CS_URS_2022_02/741331051" TargetMode="External" /><Relationship Id="rId5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3106151" TargetMode="External" /><Relationship Id="rId2" Type="http://schemas.openxmlformats.org/officeDocument/2006/relationships/hyperlink" Target="https://podminky.urs.cz/item/CS_URS_2022_02/113106171" TargetMode="External" /><Relationship Id="rId3" Type="http://schemas.openxmlformats.org/officeDocument/2006/relationships/hyperlink" Target="https://podminky.urs.cz/item/CS_URS_2022_02/113107111" TargetMode="External" /><Relationship Id="rId4" Type="http://schemas.openxmlformats.org/officeDocument/2006/relationships/hyperlink" Target="https://podminky.urs.cz/item/CS_URS_2022_02/113107122" TargetMode="External" /><Relationship Id="rId5" Type="http://schemas.openxmlformats.org/officeDocument/2006/relationships/hyperlink" Target="https://podminky.urs.cz/item/CS_URS_2022_02/113107321" TargetMode="External" /><Relationship Id="rId6" Type="http://schemas.openxmlformats.org/officeDocument/2006/relationships/hyperlink" Target="https://podminky.urs.cz/item/CS_URS_2022_02/113202111" TargetMode="External" /><Relationship Id="rId7" Type="http://schemas.openxmlformats.org/officeDocument/2006/relationships/hyperlink" Target="https://podminky.urs.cz/item/CS_URS_2022_02/121112003" TargetMode="External" /><Relationship Id="rId8" Type="http://schemas.openxmlformats.org/officeDocument/2006/relationships/hyperlink" Target="https://podminky.urs.cz/item/CS_URS_2022_02/131213701" TargetMode="External" /><Relationship Id="rId9" Type="http://schemas.openxmlformats.org/officeDocument/2006/relationships/hyperlink" Target="https://podminky.urs.cz/item/CS_URS_2022_02/132212331" TargetMode="External" /><Relationship Id="rId10" Type="http://schemas.openxmlformats.org/officeDocument/2006/relationships/hyperlink" Target="https://podminky.urs.cz/item/CS_URS_2022_02/151811132" TargetMode="External" /><Relationship Id="rId11" Type="http://schemas.openxmlformats.org/officeDocument/2006/relationships/hyperlink" Target="https://podminky.urs.cz/item/CS_URS_2022_02/151811232" TargetMode="External" /><Relationship Id="rId12" Type="http://schemas.openxmlformats.org/officeDocument/2006/relationships/hyperlink" Target="https://podminky.urs.cz/item/CS_URS_2022_02/162751117" TargetMode="External" /><Relationship Id="rId13" Type="http://schemas.openxmlformats.org/officeDocument/2006/relationships/hyperlink" Target="https://podminky.urs.cz/item/CS_URS_2022_02/167151111" TargetMode="External" /><Relationship Id="rId14" Type="http://schemas.openxmlformats.org/officeDocument/2006/relationships/hyperlink" Target="https://podminky.urs.cz/item/CS_URS_2022_02/167151121" TargetMode="External" /><Relationship Id="rId15" Type="http://schemas.openxmlformats.org/officeDocument/2006/relationships/hyperlink" Target="https://podminky.urs.cz/item/CS_URS_2022_02/171201201" TargetMode="External" /><Relationship Id="rId16" Type="http://schemas.openxmlformats.org/officeDocument/2006/relationships/hyperlink" Target="https://podminky.urs.cz/item/CS_URS_2022_02/171201231" TargetMode="External" /><Relationship Id="rId17" Type="http://schemas.openxmlformats.org/officeDocument/2006/relationships/hyperlink" Target="https://podminky.urs.cz/item/CS_URS_2022_02/174111101" TargetMode="External" /><Relationship Id="rId18" Type="http://schemas.openxmlformats.org/officeDocument/2006/relationships/hyperlink" Target="https://podminky.urs.cz/item/CS_URS_2022_02/175111101" TargetMode="External" /><Relationship Id="rId19" Type="http://schemas.openxmlformats.org/officeDocument/2006/relationships/hyperlink" Target="https://podminky.urs.cz/item/CS_URS_2022_02/181351103" TargetMode="External" /><Relationship Id="rId20" Type="http://schemas.openxmlformats.org/officeDocument/2006/relationships/hyperlink" Target="https://podminky.urs.cz/item/CS_URS_2022_02/181411121" TargetMode="External" /><Relationship Id="rId21" Type="http://schemas.openxmlformats.org/officeDocument/2006/relationships/hyperlink" Target="https://podminky.urs.cz/item/CS_URS_2022_02/182303111" TargetMode="External" /><Relationship Id="rId22" Type="http://schemas.openxmlformats.org/officeDocument/2006/relationships/hyperlink" Target="https://podminky.urs.cz/item/CS_URS_2022_02/185803111" TargetMode="External" /><Relationship Id="rId23" Type="http://schemas.openxmlformats.org/officeDocument/2006/relationships/hyperlink" Target="https://podminky.urs.cz/item/CS_URS_2022_02/185803211" TargetMode="External" /><Relationship Id="rId24" Type="http://schemas.openxmlformats.org/officeDocument/2006/relationships/hyperlink" Target="https://podminky.urs.cz/item/CS_URS_2022_02/212752101" TargetMode="External" /><Relationship Id="rId25" Type="http://schemas.openxmlformats.org/officeDocument/2006/relationships/hyperlink" Target="https://podminky.urs.cz/item/CS_URS_2022_02/213141111.1" TargetMode="External" /><Relationship Id="rId26" Type="http://schemas.openxmlformats.org/officeDocument/2006/relationships/hyperlink" Target="https://podminky.urs.cz/item/CS_URS_2022_02/274313711" TargetMode="External" /><Relationship Id="rId27" Type="http://schemas.openxmlformats.org/officeDocument/2006/relationships/hyperlink" Target="https://podminky.urs.cz/item/CS_URS_2022_02/451573111" TargetMode="External" /><Relationship Id="rId28" Type="http://schemas.openxmlformats.org/officeDocument/2006/relationships/hyperlink" Target="https://podminky.urs.cz/item/CS_URS_2022_02/564201011" TargetMode="External" /><Relationship Id="rId29" Type="http://schemas.openxmlformats.org/officeDocument/2006/relationships/hyperlink" Target="https://podminky.urs.cz/item/CS_URS_2022_02/564861011" TargetMode="External" /><Relationship Id="rId30" Type="http://schemas.openxmlformats.org/officeDocument/2006/relationships/hyperlink" Target="https://podminky.urs.cz/item/CS_URS_2022_02/596211110" TargetMode="External" /><Relationship Id="rId31" Type="http://schemas.openxmlformats.org/officeDocument/2006/relationships/hyperlink" Target="https://podminky.urs.cz/item/CS_URS_2022_02/596811120" TargetMode="External" /><Relationship Id="rId32" Type="http://schemas.openxmlformats.org/officeDocument/2006/relationships/hyperlink" Target="https://podminky.urs.cz/item/CS_URS_2022_02/622111111" TargetMode="External" /><Relationship Id="rId33" Type="http://schemas.openxmlformats.org/officeDocument/2006/relationships/hyperlink" Target="https://podminky.urs.cz/item/CS_URS_2022_02/871315211" TargetMode="External" /><Relationship Id="rId34" Type="http://schemas.openxmlformats.org/officeDocument/2006/relationships/hyperlink" Target="https://podminky.urs.cz/item/CS_URS_2022_02/877310430" TargetMode="External" /><Relationship Id="rId35" Type="http://schemas.openxmlformats.org/officeDocument/2006/relationships/hyperlink" Target="https://podminky.urs.cz/item/CS_URS_2022_02/894812118" TargetMode="External" /><Relationship Id="rId36" Type="http://schemas.openxmlformats.org/officeDocument/2006/relationships/hyperlink" Target="https://podminky.urs.cz/item/CS_URS_2022_02/894812155" TargetMode="External" /><Relationship Id="rId37" Type="http://schemas.openxmlformats.org/officeDocument/2006/relationships/hyperlink" Target="https://podminky.urs.cz/item/CS_URS_2022_02/894812249" TargetMode="External" /><Relationship Id="rId38" Type="http://schemas.openxmlformats.org/officeDocument/2006/relationships/hyperlink" Target="https://podminky.urs.cz/item/CS_URS_2022_02/916231213" TargetMode="External" /><Relationship Id="rId39" Type="http://schemas.openxmlformats.org/officeDocument/2006/relationships/hyperlink" Target="https://podminky.urs.cz/item/CS_URS_2022_02/916921112" TargetMode="External" /><Relationship Id="rId40" Type="http://schemas.openxmlformats.org/officeDocument/2006/relationships/hyperlink" Target="https://podminky.urs.cz/item/CS_URS_2022_02/966008211" TargetMode="External" /><Relationship Id="rId41" Type="http://schemas.openxmlformats.org/officeDocument/2006/relationships/hyperlink" Target="https://podminky.urs.cz/item/CS_URS_2022_02/985311112" TargetMode="External" /><Relationship Id="rId42" Type="http://schemas.openxmlformats.org/officeDocument/2006/relationships/hyperlink" Target="https://podminky.urs.cz/item/CS_URS_2022_02/997002611" TargetMode="External" /><Relationship Id="rId43" Type="http://schemas.openxmlformats.org/officeDocument/2006/relationships/hyperlink" Target="https://podminky.urs.cz/item/CS_URS_2022_02/997013501" TargetMode="External" /><Relationship Id="rId44" Type="http://schemas.openxmlformats.org/officeDocument/2006/relationships/hyperlink" Target="https://podminky.urs.cz/item/CS_URS_2022_02/997013509" TargetMode="External" /><Relationship Id="rId45" Type="http://schemas.openxmlformats.org/officeDocument/2006/relationships/hyperlink" Target="https://podminky.urs.cz/item/CS_URS_2022_02/997013871" TargetMode="External" /><Relationship Id="rId46" Type="http://schemas.openxmlformats.org/officeDocument/2006/relationships/hyperlink" Target="https://podminky.urs.cz/item/CS_URS_2022_02/998276101" TargetMode="External" /><Relationship Id="rId47" Type="http://schemas.openxmlformats.org/officeDocument/2006/relationships/hyperlink" Target="https://podminky.urs.cz/item/CS_URS_2022_02/711131821" TargetMode="External" /><Relationship Id="rId48" Type="http://schemas.openxmlformats.org/officeDocument/2006/relationships/hyperlink" Target="https://podminky.urs.cz/item/CS_URS_2022_02/711161222" TargetMode="External" /><Relationship Id="rId49" Type="http://schemas.openxmlformats.org/officeDocument/2006/relationships/hyperlink" Target="https://podminky.urs.cz/item/CS_URS_2022_02/711161384" TargetMode="External" /><Relationship Id="rId50" Type="http://schemas.openxmlformats.org/officeDocument/2006/relationships/hyperlink" Target="https://podminky.urs.cz/item/CS_URS_2022_02/711161389" TargetMode="External" /><Relationship Id="rId51" Type="http://schemas.openxmlformats.org/officeDocument/2006/relationships/hyperlink" Target="https://podminky.urs.cz/item/CS_URS_2022_02/711493121" TargetMode="External" /><Relationship Id="rId52" Type="http://schemas.openxmlformats.org/officeDocument/2006/relationships/hyperlink" Target="https://podminky.urs.cz/item/CS_URS_2022_02/713131141" TargetMode="External" /><Relationship Id="rId53" Type="http://schemas.openxmlformats.org/officeDocument/2006/relationships/hyperlink" Target="https://podminky.urs.cz/item/CS_URS_2022_02/762431013" TargetMode="External" /><Relationship Id="rId54" Type="http://schemas.openxmlformats.org/officeDocument/2006/relationships/hyperlink" Target="https://podminky.urs.cz/item/CS_URS_2022_02/767531111" TargetMode="External" /><Relationship Id="rId55" Type="http://schemas.openxmlformats.org/officeDocument/2006/relationships/hyperlink" Target="https://podminky.urs.cz/item/CS_URS_2022_02/013254000" TargetMode="External" /><Relationship Id="rId56" Type="http://schemas.openxmlformats.org/officeDocument/2006/relationships/hyperlink" Target="https://podminky.urs.cz/item/CS_URS_2022_02/020001000" TargetMode="External" /><Relationship Id="rId57" Type="http://schemas.openxmlformats.org/officeDocument/2006/relationships/hyperlink" Target="https://podminky.urs.cz/item/CS_URS_2022_02/030001000" TargetMode="External" /><Relationship Id="rId58" Type="http://schemas.openxmlformats.org/officeDocument/2006/relationships/hyperlink" Target="https://podminky.urs.cz/item/CS_URS_2022_02/071103000" TargetMode="External" /><Relationship Id="rId59" Type="http://schemas.openxmlformats.org/officeDocument/2006/relationships/hyperlink" Target="https://podminky.urs.cz/item/CS_URS_2022_02/090001000" TargetMode="External" /><Relationship Id="rId60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29911103" TargetMode="External" /><Relationship Id="rId2" Type="http://schemas.openxmlformats.org/officeDocument/2006/relationships/hyperlink" Target="https://podminky.urs.cz/item/CS_URS_2022_02/131213701" TargetMode="External" /><Relationship Id="rId3" Type="http://schemas.openxmlformats.org/officeDocument/2006/relationships/hyperlink" Target="https://podminky.urs.cz/item/CS_URS_2022_02/162751117" TargetMode="External" /><Relationship Id="rId4" Type="http://schemas.openxmlformats.org/officeDocument/2006/relationships/hyperlink" Target="https://podminky.urs.cz/item/CS_URS_2022_02/167151111" TargetMode="External" /><Relationship Id="rId5" Type="http://schemas.openxmlformats.org/officeDocument/2006/relationships/hyperlink" Target="https://podminky.urs.cz/item/CS_URS_2022_02/167151121" TargetMode="External" /><Relationship Id="rId6" Type="http://schemas.openxmlformats.org/officeDocument/2006/relationships/hyperlink" Target="https://podminky.urs.cz/item/CS_URS_2022_02/171201231" TargetMode="External" /><Relationship Id="rId7" Type="http://schemas.openxmlformats.org/officeDocument/2006/relationships/hyperlink" Target="https://podminky.urs.cz/item/CS_URS_2022_02/275313711" TargetMode="External" /><Relationship Id="rId8" Type="http://schemas.openxmlformats.org/officeDocument/2006/relationships/hyperlink" Target="https://podminky.urs.cz/item/CS_URS_2022_02/961044111" TargetMode="External" /><Relationship Id="rId9" Type="http://schemas.openxmlformats.org/officeDocument/2006/relationships/hyperlink" Target="https://podminky.urs.cz/item/CS_URS_2022_02/962032240" TargetMode="External" /><Relationship Id="rId10" Type="http://schemas.openxmlformats.org/officeDocument/2006/relationships/hyperlink" Target="https://podminky.urs.cz/item/CS_URS_2022_02/963042819" TargetMode="External" /><Relationship Id="rId11" Type="http://schemas.openxmlformats.org/officeDocument/2006/relationships/hyperlink" Target="https://podminky.urs.cz/item/CS_URS_2022_02/963053935" TargetMode="External" /><Relationship Id="rId12" Type="http://schemas.openxmlformats.org/officeDocument/2006/relationships/hyperlink" Target="https://podminky.urs.cz/item/CS_URS_2022_02/997002611" TargetMode="External" /><Relationship Id="rId13" Type="http://schemas.openxmlformats.org/officeDocument/2006/relationships/hyperlink" Target="https://podminky.urs.cz/item/CS_URS_2022_02/997013501" TargetMode="External" /><Relationship Id="rId14" Type="http://schemas.openxmlformats.org/officeDocument/2006/relationships/hyperlink" Target="https://podminky.urs.cz/item/CS_URS_2022_02/997013509" TargetMode="External" /><Relationship Id="rId15" Type="http://schemas.openxmlformats.org/officeDocument/2006/relationships/hyperlink" Target="https://podminky.urs.cz/item/CS_URS_2022_02/997013871" TargetMode="External" /><Relationship Id="rId16" Type="http://schemas.openxmlformats.org/officeDocument/2006/relationships/hyperlink" Target="https://podminky.urs.cz/item/CS_URS_2022_02/767211313" TargetMode="External" /><Relationship Id="rId17" Type="http://schemas.openxmlformats.org/officeDocument/2006/relationships/hyperlink" Target="https://podminky.urs.cz/item/CS_URS_2022_02/767250113" TargetMode="External" /><Relationship Id="rId18" Type="http://schemas.openxmlformats.org/officeDocument/2006/relationships/hyperlink" Target="https://podminky.urs.cz/item/CS_URS_2022_02/998767101" TargetMode="External" /><Relationship Id="rId19" Type="http://schemas.openxmlformats.org/officeDocument/2006/relationships/hyperlink" Target="https://podminky.urs.cz/item/CS_URS_2022_02/998767181" TargetMode="External" /><Relationship Id="rId20" Type="http://schemas.openxmlformats.org/officeDocument/2006/relationships/hyperlink" Target="https://podminky.urs.cz/item/CS_URS_2022_02/013254000" TargetMode="External" /><Relationship Id="rId21" Type="http://schemas.openxmlformats.org/officeDocument/2006/relationships/hyperlink" Target="https://podminky.urs.cz/item/CS_URS_2022_02/020001000" TargetMode="External" /><Relationship Id="rId22" Type="http://schemas.openxmlformats.org/officeDocument/2006/relationships/hyperlink" Target="https://podminky.urs.cz/item/CS_URS_2022_02/030001000" TargetMode="External" /><Relationship Id="rId23" Type="http://schemas.openxmlformats.org/officeDocument/2006/relationships/hyperlink" Target="https://podminky.urs.cz/item/CS_URS_2022_02/071103000" TargetMode="External" /><Relationship Id="rId24" Type="http://schemas.openxmlformats.org/officeDocument/2006/relationships/hyperlink" Target="https://podminky.urs.cz/item/CS_URS_2022_02/090001000" TargetMode="External" /><Relationship Id="rId25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19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23</v>
      </c>
      <c r="AL8" s="25"/>
      <c r="AM8" s="25"/>
      <c r="AN8" s="36" t="s">
        <v>24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26</v>
      </c>
      <c r="AL10" s="25"/>
      <c r="AM10" s="25"/>
      <c r="AN10" s="30" t="s">
        <v>19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27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28</v>
      </c>
      <c r="AL11" s="25"/>
      <c r="AM11" s="25"/>
      <c r="AN11" s="30" t="s">
        <v>19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29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26</v>
      </c>
      <c r="AL13" s="25"/>
      <c r="AM13" s="25"/>
      <c r="AN13" s="37" t="s">
        <v>30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30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28</v>
      </c>
      <c r="AL14" s="25"/>
      <c r="AM14" s="25"/>
      <c r="AN14" s="37" t="s">
        <v>30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31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26</v>
      </c>
      <c r="AL16" s="25"/>
      <c r="AM16" s="25"/>
      <c r="AN16" s="30" t="s">
        <v>19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32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28</v>
      </c>
      <c r="AL17" s="25"/>
      <c r="AM17" s="25"/>
      <c r="AN17" s="30" t="s">
        <v>19</v>
      </c>
      <c r="AO17" s="25"/>
      <c r="AP17" s="25"/>
      <c r="AQ17" s="25"/>
      <c r="AR17" s="23"/>
      <c r="BE17" s="34"/>
      <c r="BS17" s="20" t="s">
        <v>33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34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26</v>
      </c>
      <c r="AL19" s="25"/>
      <c r="AM19" s="25"/>
      <c r="AN19" s="30" t="s">
        <v>19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32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28</v>
      </c>
      <c r="AL20" s="25"/>
      <c r="AM20" s="25"/>
      <c r="AN20" s="30" t="s">
        <v>19</v>
      </c>
      <c r="AO20" s="25"/>
      <c r="AP20" s="25"/>
      <c r="AQ20" s="25"/>
      <c r="AR20" s="23"/>
      <c r="BE20" s="34"/>
      <c r="BS20" s="20" t="s">
        <v>4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35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36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37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38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39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40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41</v>
      </c>
      <c r="E29" s="50"/>
      <c r="F29" s="35" t="s">
        <v>42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43</v>
      </c>
      <c r="G30" s="50"/>
      <c r="H30" s="50"/>
      <c r="I30" s="50"/>
      <c r="J30" s="50"/>
      <c r="K30" s="50"/>
      <c r="L30" s="51">
        <v>0.14999999999999999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44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45</v>
      </c>
      <c r="G32" s="50"/>
      <c r="H32" s="50"/>
      <c r="I32" s="50"/>
      <c r="J32" s="50"/>
      <c r="K32" s="50"/>
      <c r="L32" s="51">
        <v>0.14999999999999999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46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47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48</v>
      </c>
      <c r="U35" s="57"/>
      <c r="V35" s="57"/>
      <c r="W35" s="57"/>
      <c r="X35" s="59" t="s">
        <v>49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50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22_b_12_b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ZŠ F-M, Lískovec 320 – hydroizolace spodní stavby II.etapa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21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K Sedlištím 320, Lískovec, 738 01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23</v>
      </c>
      <c r="AJ47" s="43"/>
      <c r="AK47" s="43"/>
      <c r="AL47" s="43"/>
      <c r="AM47" s="75" t="str">
        <f>IF(AN8= "","",AN8)</f>
        <v>21. 11. 2022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5" t="s">
        <v>25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Statutární město Frýdek-Místek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31</v>
      </c>
      <c r="AJ49" s="43"/>
      <c r="AK49" s="43"/>
      <c r="AL49" s="43"/>
      <c r="AM49" s="76" t="str">
        <f>IF(E17="","",E17)</f>
        <v>BENEPRO, a.s.</v>
      </c>
      <c r="AN49" s="67"/>
      <c r="AO49" s="67"/>
      <c r="AP49" s="67"/>
      <c r="AQ49" s="43"/>
      <c r="AR49" s="47"/>
      <c r="AS49" s="77" t="s">
        <v>51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29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34</v>
      </c>
      <c r="AJ50" s="43"/>
      <c r="AK50" s="43"/>
      <c r="AL50" s="43"/>
      <c r="AM50" s="76" t="str">
        <f>IF(E20="","",E20)</f>
        <v>BENEPRO, a.s.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52</v>
      </c>
      <c r="D52" s="90"/>
      <c r="E52" s="90"/>
      <c r="F52" s="90"/>
      <c r="G52" s="90"/>
      <c r="H52" s="91"/>
      <c r="I52" s="92" t="s">
        <v>53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54</v>
      </c>
      <c r="AH52" s="90"/>
      <c r="AI52" s="90"/>
      <c r="AJ52" s="90"/>
      <c r="AK52" s="90"/>
      <c r="AL52" s="90"/>
      <c r="AM52" s="90"/>
      <c r="AN52" s="92" t="s">
        <v>55</v>
      </c>
      <c r="AO52" s="90"/>
      <c r="AP52" s="90"/>
      <c r="AQ52" s="94" t="s">
        <v>56</v>
      </c>
      <c r="AR52" s="47"/>
      <c r="AS52" s="95" t="s">
        <v>57</v>
      </c>
      <c r="AT52" s="96" t="s">
        <v>58</v>
      </c>
      <c r="AU52" s="96" t="s">
        <v>59</v>
      </c>
      <c r="AV52" s="96" t="s">
        <v>60</v>
      </c>
      <c r="AW52" s="96" t="s">
        <v>61</v>
      </c>
      <c r="AX52" s="96" t="s">
        <v>62</v>
      </c>
      <c r="AY52" s="96" t="s">
        <v>63</v>
      </c>
      <c r="AZ52" s="96" t="s">
        <v>64</v>
      </c>
      <c r="BA52" s="96" t="s">
        <v>65</v>
      </c>
      <c r="BB52" s="96" t="s">
        <v>66</v>
      </c>
      <c r="BC52" s="96" t="s">
        <v>67</v>
      </c>
      <c r="BD52" s="97" t="s">
        <v>68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69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ROUND(AG55+AG60+AG61,2)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19</v>
      </c>
      <c r="AR54" s="107"/>
      <c r="AS54" s="108">
        <f>ROUND(AS55+AS60+AS61,2)</f>
        <v>0</v>
      </c>
      <c r="AT54" s="109">
        <f>ROUND(SUM(AV54:AW54),2)</f>
        <v>0</v>
      </c>
      <c r="AU54" s="110">
        <f>ROUND(AU55+AU60+AU61,5)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ROUND(AZ55+AZ60+AZ61,2)</f>
        <v>0</v>
      </c>
      <c r="BA54" s="109">
        <f>ROUND(BA55+BA60+BA61,2)</f>
        <v>0</v>
      </c>
      <c r="BB54" s="109">
        <f>ROUND(BB55+BB60+BB61,2)</f>
        <v>0</v>
      </c>
      <c r="BC54" s="109">
        <f>ROUND(BC55+BC60+BC61,2)</f>
        <v>0</v>
      </c>
      <c r="BD54" s="111">
        <f>ROUND(BD55+BD60+BD61,2)</f>
        <v>0</v>
      </c>
      <c r="BE54" s="6"/>
      <c r="BS54" s="112" t="s">
        <v>70</v>
      </c>
      <c r="BT54" s="112" t="s">
        <v>71</v>
      </c>
      <c r="BU54" s="113" t="s">
        <v>72</v>
      </c>
      <c r="BV54" s="112" t="s">
        <v>73</v>
      </c>
      <c r="BW54" s="112" t="s">
        <v>5</v>
      </c>
      <c r="BX54" s="112" t="s">
        <v>74</v>
      </c>
      <c r="CL54" s="112" t="s">
        <v>19</v>
      </c>
    </row>
    <row r="55" s="7" customFormat="1" ht="16.5" customHeight="1">
      <c r="A55" s="7"/>
      <c r="B55" s="114"/>
      <c r="C55" s="115"/>
      <c r="D55" s="116" t="s">
        <v>75</v>
      </c>
      <c r="E55" s="116"/>
      <c r="F55" s="116"/>
      <c r="G55" s="116"/>
      <c r="H55" s="116"/>
      <c r="I55" s="117"/>
      <c r="J55" s="116" t="s">
        <v>76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ROUND(AG56+AG57,2)</f>
        <v>0</v>
      </c>
      <c r="AH55" s="117"/>
      <c r="AI55" s="117"/>
      <c r="AJ55" s="117"/>
      <c r="AK55" s="117"/>
      <c r="AL55" s="117"/>
      <c r="AM55" s="117"/>
      <c r="AN55" s="119">
        <f>SUM(AG55,AT55)</f>
        <v>0</v>
      </c>
      <c r="AO55" s="117"/>
      <c r="AP55" s="117"/>
      <c r="AQ55" s="120" t="s">
        <v>77</v>
      </c>
      <c r="AR55" s="121"/>
      <c r="AS55" s="122">
        <f>ROUND(AS56+AS57,2)</f>
        <v>0</v>
      </c>
      <c r="AT55" s="123">
        <f>ROUND(SUM(AV55:AW55),2)</f>
        <v>0</v>
      </c>
      <c r="AU55" s="124">
        <f>ROUND(AU56+AU57,5)</f>
        <v>0</v>
      </c>
      <c r="AV55" s="123">
        <f>ROUND(AZ55*L29,2)</f>
        <v>0</v>
      </c>
      <c r="AW55" s="123">
        <f>ROUND(BA55*L30,2)</f>
        <v>0</v>
      </c>
      <c r="AX55" s="123">
        <f>ROUND(BB55*L29,2)</f>
        <v>0</v>
      </c>
      <c r="AY55" s="123">
        <f>ROUND(BC55*L30,2)</f>
        <v>0</v>
      </c>
      <c r="AZ55" s="123">
        <f>ROUND(AZ56+AZ57,2)</f>
        <v>0</v>
      </c>
      <c r="BA55" s="123">
        <f>ROUND(BA56+BA57,2)</f>
        <v>0</v>
      </c>
      <c r="BB55" s="123">
        <f>ROUND(BB56+BB57,2)</f>
        <v>0</v>
      </c>
      <c r="BC55" s="123">
        <f>ROUND(BC56+BC57,2)</f>
        <v>0</v>
      </c>
      <c r="BD55" s="125">
        <f>ROUND(BD56+BD57,2)</f>
        <v>0</v>
      </c>
      <c r="BE55" s="7"/>
      <c r="BS55" s="126" t="s">
        <v>70</v>
      </c>
      <c r="BT55" s="126" t="s">
        <v>78</v>
      </c>
      <c r="BU55" s="126" t="s">
        <v>72</v>
      </c>
      <c r="BV55" s="126" t="s">
        <v>73</v>
      </c>
      <c r="BW55" s="126" t="s">
        <v>79</v>
      </c>
      <c r="BX55" s="126" t="s">
        <v>5</v>
      </c>
      <c r="CL55" s="126" t="s">
        <v>19</v>
      </c>
      <c r="CM55" s="126" t="s">
        <v>80</v>
      </c>
    </row>
    <row r="56" s="4" customFormat="1" ht="16.5" customHeight="1">
      <c r="A56" s="127" t="s">
        <v>81</v>
      </c>
      <c r="B56" s="66"/>
      <c r="C56" s="128"/>
      <c r="D56" s="128"/>
      <c r="E56" s="129" t="s">
        <v>82</v>
      </c>
      <c r="F56" s="129"/>
      <c r="G56" s="129"/>
      <c r="H56" s="129"/>
      <c r="I56" s="129"/>
      <c r="J56" s="128"/>
      <c r="K56" s="129" t="s">
        <v>83</v>
      </c>
      <c r="L56" s="129"/>
      <c r="M56" s="129"/>
      <c r="N56" s="129"/>
      <c r="O56" s="129"/>
      <c r="P56" s="129"/>
      <c r="Q56" s="129"/>
      <c r="R56" s="129"/>
      <c r="S56" s="129"/>
      <c r="T56" s="129"/>
      <c r="U56" s="129"/>
      <c r="V56" s="129"/>
      <c r="W56" s="129"/>
      <c r="X56" s="129"/>
      <c r="Y56" s="129"/>
      <c r="Z56" s="129"/>
      <c r="AA56" s="129"/>
      <c r="AB56" s="129"/>
      <c r="AC56" s="129"/>
      <c r="AD56" s="129"/>
      <c r="AE56" s="129"/>
      <c r="AF56" s="129"/>
      <c r="AG56" s="130">
        <f>'SO 02.1 - Sanace suterénn...'!J32</f>
        <v>0</v>
      </c>
      <c r="AH56" s="128"/>
      <c r="AI56" s="128"/>
      <c r="AJ56" s="128"/>
      <c r="AK56" s="128"/>
      <c r="AL56" s="128"/>
      <c r="AM56" s="128"/>
      <c r="AN56" s="130">
        <f>SUM(AG56,AT56)</f>
        <v>0</v>
      </c>
      <c r="AO56" s="128"/>
      <c r="AP56" s="128"/>
      <c r="AQ56" s="131" t="s">
        <v>84</v>
      </c>
      <c r="AR56" s="68"/>
      <c r="AS56" s="132">
        <v>0</v>
      </c>
      <c r="AT56" s="133">
        <f>ROUND(SUM(AV56:AW56),2)</f>
        <v>0</v>
      </c>
      <c r="AU56" s="134">
        <f>'SO 02.1 - Sanace suterénn...'!P97</f>
        <v>0</v>
      </c>
      <c r="AV56" s="133">
        <f>'SO 02.1 - Sanace suterénn...'!J35</f>
        <v>0</v>
      </c>
      <c r="AW56" s="133">
        <f>'SO 02.1 - Sanace suterénn...'!J36</f>
        <v>0</v>
      </c>
      <c r="AX56" s="133">
        <f>'SO 02.1 - Sanace suterénn...'!J37</f>
        <v>0</v>
      </c>
      <c r="AY56" s="133">
        <f>'SO 02.1 - Sanace suterénn...'!J38</f>
        <v>0</v>
      </c>
      <c r="AZ56" s="133">
        <f>'SO 02.1 - Sanace suterénn...'!F35</f>
        <v>0</v>
      </c>
      <c r="BA56" s="133">
        <f>'SO 02.1 - Sanace suterénn...'!F36</f>
        <v>0</v>
      </c>
      <c r="BB56" s="133">
        <f>'SO 02.1 - Sanace suterénn...'!F37</f>
        <v>0</v>
      </c>
      <c r="BC56" s="133">
        <f>'SO 02.1 - Sanace suterénn...'!F38</f>
        <v>0</v>
      </c>
      <c r="BD56" s="135">
        <f>'SO 02.1 - Sanace suterénn...'!F39</f>
        <v>0</v>
      </c>
      <c r="BE56" s="4"/>
      <c r="BT56" s="136" t="s">
        <v>80</v>
      </c>
      <c r="BV56" s="136" t="s">
        <v>73</v>
      </c>
      <c r="BW56" s="136" t="s">
        <v>85</v>
      </c>
      <c r="BX56" s="136" t="s">
        <v>79</v>
      </c>
      <c r="CL56" s="136" t="s">
        <v>19</v>
      </c>
    </row>
    <row r="57" s="4" customFormat="1" ht="16.5" customHeight="1">
      <c r="A57" s="4"/>
      <c r="B57" s="66"/>
      <c r="C57" s="128"/>
      <c r="D57" s="128"/>
      <c r="E57" s="129" t="s">
        <v>86</v>
      </c>
      <c r="F57" s="129"/>
      <c r="G57" s="129"/>
      <c r="H57" s="129"/>
      <c r="I57" s="129"/>
      <c r="J57" s="128"/>
      <c r="K57" s="129" t="s">
        <v>87</v>
      </c>
      <c r="L57" s="129"/>
      <c r="M57" s="129"/>
      <c r="N57" s="129"/>
      <c r="O57" s="129"/>
      <c r="P57" s="129"/>
      <c r="Q57" s="129"/>
      <c r="R57" s="129"/>
      <c r="S57" s="129"/>
      <c r="T57" s="129"/>
      <c r="U57" s="129"/>
      <c r="V57" s="129"/>
      <c r="W57" s="129"/>
      <c r="X57" s="129"/>
      <c r="Y57" s="129"/>
      <c r="Z57" s="129"/>
      <c r="AA57" s="129"/>
      <c r="AB57" s="129"/>
      <c r="AC57" s="129"/>
      <c r="AD57" s="129"/>
      <c r="AE57" s="129"/>
      <c r="AF57" s="129"/>
      <c r="AG57" s="137">
        <f>ROUND(SUM(AG58:AG59),2)</f>
        <v>0</v>
      </c>
      <c r="AH57" s="128"/>
      <c r="AI57" s="128"/>
      <c r="AJ57" s="128"/>
      <c r="AK57" s="128"/>
      <c r="AL57" s="128"/>
      <c r="AM57" s="128"/>
      <c r="AN57" s="130">
        <f>SUM(AG57,AT57)</f>
        <v>0</v>
      </c>
      <c r="AO57" s="128"/>
      <c r="AP57" s="128"/>
      <c r="AQ57" s="131" t="s">
        <v>84</v>
      </c>
      <c r="AR57" s="68"/>
      <c r="AS57" s="132">
        <f>ROUND(SUM(AS58:AS59),2)</f>
        <v>0</v>
      </c>
      <c r="AT57" s="133">
        <f>ROUND(SUM(AV57:AW57),2)</f>
        <v>0</v>
      </c>
      <c r="AU57" s="134">
        <f>ROUND(SUM(AU58:AU59),5)</f>
        <v>0</v>
      </c>
      <c r="AV57" s="133">
        <f>ROUND(AZ57*L29,2)</f>
        <v>0</v>
      </c>
      <c r="AW57" s="133">
        <f>ROUND(BA57*L30,2)</f>
        <v>0</v>
      </c>
      <c r="AX57" s="133">
        <f>ROUND(BB57*L29,2)</f>
        <v>0</v>
      </c>
      <c r="AY57" s="133">
        <f>ROUND(BC57*L30,2)</f>
        <v>0</v>
      </c>
      <c r="AZ57" s="133">
        <f>ROUND(SUM(AZ58:AZ59),2)</f>
        <v>0</v>
      </c>
      <c r="BA57" s="133">
        <f>ROUND(SUM(BA58:BA59),2)</f>
        <v>0</v>
      </c>
      <c r="BB57" s="133">
        <f>ROUND(SUM(BB58:BB59),2)</f>
        <v>0</v>
      </c>
      <c r="BC57" s="133">
        <f>ROUND(SUM(BC58:BC59),2)</f>
        <v>0</v>
      </c>
      <c r="BD57" s="135">
        <f>ROUND(SUM(BD58:BD59),2)</f>
        <v>0</v>
      </c>
      <c r="BE57" s="4"/>
      <c r="BS57" s="136" t="s">
        <v>70</v>
      </c>
      <c r="BT57" s="136" t="s">
        <v>80</v>
      </c>
      <c r="BU57" s="136" t="s">
        <v>72</v>
      </c>
      <c r="BV57" s="136" t="s">
        <v>73</v>
      </c>
      <c r="BW57" s="136" t="s">
        <v>88</v>
      </c>
      <c r="BX57" s="136" t="s">
        <v>79</v>
      </c>
      <c r="CL57" s="136" t="s">
        <v>19</v>
      </c>
    </row>
    <row r="58" s="4" customFormat="1" ht="16.5" customHeight="1">
      <c r="A58" s="127" t="s">
        <v>81</v>
      </c>
      <c r="B58" s="66"/>
      <c r="C58" s="128"/>
      <c r="D58" s="128"/>
      <c r="E58" s="128"/>
      <c r="F58" s="129" t="s">
        <v>78</v>
      </c>
      <c r="G58" s="129"/>
      <c r="H58" s="129"/>
      <c r="I58" s="129"/>
      <c r="J58" s="129"/>
      <c r="K58" s="128"/>
      <c r="L58" s="129" t="s">
        <v>89</v>
      </c>
      <c r="M58" s="129"/>
      <c r="N58" s="129"/>
      <c r="O58" s="129"/>
      <c r="P58" s="129"/>
      <c r="Q58" s="129"/>
      <c r="R58" s="129"/>
      <c r="S58" s="129"/>
      <c r="T58" s="129"/>
      <c r="U58" s="129"/>
      <c r="V58" s="129"/>
      <c r="W58" s="129"/>
      <c r="X58" s="129"/>
      <c r="Y58" s="129"/>
      <c r="Z58" s="129"/>
      <c r="AA58" s="129"/>
      <c r="AB58" s="129"/>
      <c r="AC58" s="129"/>
      <c r="AD58" s="129"/>
      <c r="AE58" s="129"/>
      <c r="AF58" s="129"/>
      <c r="AG58" s="130">
        <f>'1 - Elektroinstalace'!J34</f>
        <v>0</v>
      </c>
      <c r="AH58" s="128"/>
      <c r="AI58" s="128"/>
      <c r="AJ58" s="128"/>
      <c r="AK58" s="128"/>
      <c r="AL58" s="128"/>
      <c r="AM58" s="128"/>
      <c r="AN58" s="130">
        <f>SUM(AG58,AT58)</f>
        <v>0</v>
      </c>
      <c r="AO58" s="128"/>
      <c r="AP58" s="128"/>
      <c r="AQ58" s="131" t="s">
        <v>84</v>
      </c>
      <c r="AR58" s="68"/>
      <c r="AS58" s="132">
        <v>0</v>
      </c>
      <c r="AT58" s="133">
        <f>ROUND(SUM(AV58:AW58),2)</f>
        <v>0</v>
      </c>
      <c r="AU58" s="134">
        <f>'1 - Elektroinstalace'!P96</f>
        <v>0</v>
      </c>
      <c r="AV58" s="133">
        <f>'1 - Elektroinstalace'!J37</f>
        <v>0</v>
      </c>
      <c r="AW58" s="133">
        <f>'1 - Elektroinstalace'!J38</f>
        <v>0</v>
      </c>
      <c r="AX58" s="133">
        <f>'1 - Elektroinstalace'!J39</f>
        <v>0</v>
      </c>
      <c r="AY58" s="133">
        <f>'1 - Elektroinstalace'!J40</f>
        <v>0</v>
      </c>
      <c r="AZ58" s="133">
        <f>'1 - Elektroinstalace'!F37</f>
        <v>0</v>
      </c>
      <c r="BA58" s="133">
        <f>'1 - Elektroinstalace'!F38</f>
        <v>0</v>
      </c>
      <c r="BB58" s="133">
        <f>'1 - Elektroinstalace'!F39</f>
        <v>0</v>
      </c>
      <c r="BC58" s="133">
        <f>'1 - Elektroinstalace'!F40</f>
        <v>0</v>
      </c>
      <c r="BD58" s="135">
        <f>'1 - Elektroinstalace'!F41</f>
        <v>0</v>
      </c>
      <c r="BE58" s="4"/>
      <c r="BT58" s="136" t="s">
        <v>90</v>
      </c>
      <c r="BV58" s="136" t="s">
        <v>73</v>
      </c>
      <c r="BW58" s="136" t="s">
        <v>91</v>
      </c>
      <c r="BX58" s="136" t="s">
        <v>88</v>
      </c>
      <c r="CL58" s="136" t="s">
        <v>19</v>
      </c>
    </row>
    <row r="59" s="4" customFormat="1" ht="16.5" customHeight="1">
      <c r="A59" s="127" t="s">
        <v>81</v>
      </c>
      <c r="B59" s="66"/>
      <c r="C59" s="128"/>
      <c r="D59" s="128"/>
      <c r="E59" s="128"/>
      <c r="F59" s="129" t="s">
        <v>80</v>
      </c>
      <c r="G59" s="129"/>
      <c r="H59" s="129"/>
      <c r="I59" s="129"/>
      <c r="J59" s="129"/>
      <c r="K59" s="128"/>
      <c r="L59" s="129" t="s">
        <v>92</v>
      </c>
      <c r="M59" s="129"/>
      <c r="N59" s="129"/>
      <c r="O59" s="129"/>
      <c r="P59" s="129"/>
      <c r="Q59" s="129"/>
      <c r="R59" s="129"/>
      <c r="S59" s="129"/>
      <c r="T59" s="129"/>
      <c r="U59" s="129"/>
      <c r="V59" s="129"/>
      <c r="W59" s="129"/>
      <c r="X59" s="129"/>
      <c r="Y59" s="129"/>
      <c r="Z59" s="129"/>
      <c r="AA59" s="129"/>
      <c r="AB59" s="129"/>
      <c r="AC59" s="129"/>
      <c r="AD59" s="129"/>
      <c r="AE59" s="129"/>
      <c r="AF59" s="129"/>
      <c r="AG59" s="130">
        <f>'2 - Rozvaděče'!J34</f>
        <v>0</v>
      </c>
      <c r="AH59" s="128"/>
      <c r="AI59" s="128"/>
      <c r="AJ59" s="128"/>
      <c r="AK59" s="128"/>
      <c r="AL59" s="128"/>
      <c r="AM59" s="128"/>
      <c r="AN59" s="130">
        <f>SUM(AG59,AT59)</f>
        <v>0</v>
      </c>
      <c r="AO59" s="128"/>
      <c r="AP59" s="128"/>
      <c r="AQ59" s="131" t="s">
        <v>84</v>
      </c>
      <c r="AR59" s="68"/>
      <c r="AS59" s="132">
        <v>0</v>
      </c>
      <c r="AT59" s="133">
        <f>ROUND(SUM(AV59:AW59),2)</f>
        <v>0</v>
      </c>
      <c r="AU59" s="134">
        <f>'2 - Rozvaděče'!P93</f>
        <v>0</v>
      </c>
      <c r="AV59" s="133">
        <f>'2 - Rozvaděče'!J37</f>
        <v>0</v>
      </c>
      <c r="AW59" s="133">
        <f>'2 - Rozvaděče'!J38</f>
        <v>0</v>
      </c>
      <c r="AX59" s="133">
        <f>'2 - Rozvaděče'!J39</f>
        <v>0</v>
      </c>
      <c r="AY59" s="133">
        <f>'2 - Rozvaděče'!J40</f>
        <v>0</v>
      </c>
      <c r="AZ59" s="133">
        <f>'2 - Rozvaděče'!F37</f>
        <v>0</v>
      </c>
      <c r="BA59" s="133">
        <f>'2 - Rozvaděče'!F38</f>
        <v>0</v>
      </c>
      <c r="BB59" s="133">
        <f>'2 - Rozvaděče'!F39</f>
        <v>0</v>
      </c>
      <c r="BC59" s="133">
        <f>'2 - Rozvaděče'!F40</f>
        <v>0</v>
      </c>
      <c r="BD59" s="135">
        <f>'2 - Rozvaděče'!F41</f>
        <v>0</v>
      </c>
      <c r="BE59" s="4"/>
      <c r="BT59" s="136" t="s">
        <v>90</v>
      </c>
      <c r="BV59" s="136" t="s">
        <v>73</v>
      </c>
      <c r="BW59" s="136" t="s">
        <v>93</v>
      </c>
      <c r="BX59" s="136" t="s">
        <v>88</v>
      </c>
      <c r="CL59" s="136" t="s">
        <v>19</v>
      </c>
    </row>
    <row r="60" s="7" customFormat="1" ht="16.5" customHeight="1">
      <c r="A60" s="127" t="s">
        <v>81</v>
      </c>
      <c r="B60" s="114"/>
      <c r="C60" s="115"/>
      <c r="D60" s="116" t="s">
        <v>94</v>
      </c>
      <c r="E60" s="116"/>
      <c r="F60" s="116"/>
      <c r="G60" s="116"/>
      <c r="H60" s="116"/>
      <c r="I60" s="117"/>
      <c r="J60" s="116" t="s">
        <v>95</v>
      </c>
      <c r="K60" s="116"/>
      <c r="L60" s="116"/>
      <c r="M60" s="116"/>
      <c r="N60" s="116"/>
      <c r="O60" s="116"/>
      <c r="P60" s="116"/>
      <c r="Q60" s="116"/>
      <c r="R60" s="116"/>
      <c r="S60" s="116"/>
      <c r="T60" s="116"/>
      <c r="U60" s="116"/>
      <c r="V60" s="116"/>
      <c r="W60" s="116"/>
      <c r="X60" s="116"/>
      <c r="Y60" s="116"/>
      <c r="Z60" s="116"/>
      <c r="AA60" s="116"/>
      <c r="AB60" s="116"/>
      <c r="AC60" s="116"/>
      <c r="AD60" s="116"/>
      <c r="AE60" s="116"/>
      <c r="AF60" s="116"/>
      <c r="AG60" s="119">
        <f>'SO 03 - Odvodnění terénu ...'!J30</f>
        <v>0</v>
      </c>
      <c r="AH60" s="117"/>
      <c r="AI60" s="117"/>
      <c r="AJ60" s="117"/>
      <c r="AK60" s="117"/>
      <c r="AL60" s="117"/>
      <c r="AM60" s="117"/>
      <c r="AN60" s="119">
        <f>SUM(AG60,AT60)</f>
        <v>0</v>
      </c>
      <c r="AO60" s="117"/>
      <c r="AP60" s="117"/>
      <c r="AQ60" s="120" t="s">
        <v>77</v>
      </c>
      <c r="AR60" s="121"/>
      <c r="AS60" s="122">
        <v>0</v>
      </c>
      <c r="AT60" s="123">
        <f>ROUND(SUM(AV60:AW60),2)</f>
        <v>0</v>
      </c>
      <c r="AU60" s="124">
        <f>'SO 03 - Odvodnění terénu ...'!P101</f>
        <v>0</v>
      </c>
      <c r="AV60" s="123">
        <f>'SO 03 - Odvodnění terénu ...'!J33</f>
        <v>0</v>
      </c>
      <c r="AW60" s="123">
        <f>'SO 03 - Odvodnění terénu ...'!J34</f>
        <v>0</v>
      </c>
      <c r="AX60" s="123">
        <f>'SO 03 - Odvodnění terénu ...'!J35</f>
        <v>0</v>
      </c>
      <c r="AY60" s="123">
        <f>'SO 03 - Odvodnění terénu ...'!J36</f>
        <v>0</v>
      </c>
      <c r="AZ60" s="123">
        <f>'SO 03 - Odvodnění terénu ...'!F33</f>
        <v>0</v>
      </c>
      <c r="BA60" s="123">
        <f>'SO 03 - Odvodnění terénu ...'!F34</f>
        <v>0</v>
      </c>
      <c r="BB60" s="123">
        <f>'SO 03 - Odvodnění terénu ...'!F35</f>
        <v>0</v>
      </c>
      <c r="BC60" s="123">
        <f>'SO 03 - Odvodnění terénu ...'!F36</f>
        <v>0</v>
      </c>
      <c r="BD60" s="125">
        <f>'SO 03 - Odvodnění terénu ...'!F37</f>
        <v>0</v>
      </c>
      <c r="BE60" s="7"/>
      <c r="BT60" s="126" t="s">
        <v>78</v>
      </c>
      <c r="BV60" s="126" t="s">
        <v>73</v>
      </c>
      <c r="BW60" s="126" t="s">
        <v>96</v>
      </c>
      <c r="BX60" s="126" t="s">
        <v>5</v>
      </c>
      <c r="CL60" s="126" t="s">
        <v>19</v>
      </c>
      <c r="CM60" s="126" t="s">
        <v>80</v>
      </c>
    </row>
    <row r="61" s="7" customFormat="1" ht="16.5" customHeight="1">
      <c r="A61" s="127" t="s">
        <v>81</v>
      </c>
      <c r="B61" s="114"/>
      <c r="C61" s="115"/>
      <c r="D61" s="116" t="s">
        <v>97</v>
      </c>
      <c r="E61" s="116"/>
      <c r="F61" s="116"/>
      <c r="G61" s="116"/>
      <c r="H61" s="116"/>
      <c r="I61" s="117"/>
      <c r="J61" s="116" t="s">
        <v>98</v>
      </c>
      <c r="K61" s="116"/>
      <c r="L61" s="116"/>
      <c r="M61" s="116"/>
      <c r="N61" s="116"/>
      <c r="O61" s="116"/>
      <c r="P61" s="116"/>
      <c r="Q61" s="116"/>
      <c r="R61" s="116"/>
      <c r="S61" s="116"/>
      <c r="T61" s="116"/>
      <c r="U61" s="116"/>
      <c r="V61" s="116"/>
      <c r="W61" s="116"/>
      <c r="X61" s="116"/>
      <c r="Y61" s="116"/>
      <c r="Z61" s="116"/>
      <c r="AA61" s="116"/>
      <c r="AB61" s="116"/>
      <c r="AC61" s="116"/>
      <c r="AD61" s="116"/>
      <c r="AE61" s="116"/>
      <c r="AF61" s="116"/>
      <c r="AG61" s="119">
        <f>'SO 04 - Ocelové schodiště'!J30</f>
        <v>0</v>
      </c>
      <c r="AH61" s="117"/>
      <c r="AI61" s="117"/>
      <c r="AJ61" s="117"/>
      <c r="AK61" s="117"/>
      <c r="AL61" s="117"/>
      <c r="AM61" s="117"/>
      <c r="AN61" s="119">
        <f>SUM(AG61,AT61)</f>
        <v>0</v>
      </c>
      <c r="AO61" s="117"/>
      <c r="AP61" s="117"/>
      <c r="AQ61" s="120" t="s">
        <v>77</v>
      </c>
      <c r="AR61" s="121"/>
      <c r="AS61" s="138">
        <v>0</v>
      </c>
      <c r="AT61" s="139">
        <f>ROUND(SUM(AV61:AW61),2)</f>
        <v>0</v>
      </c>
      <c r="AU61" s="140">
        <f>'SO 04 - Ocelové schodiště'!P93</f>
        <v>0</v>
      </c>
      <c r="AV61" s="139">
        <f>'SO 04 - Ocelové schodiště'!J33</f>
        <v>0</v>
      </c>
      <c r="AW61" s="139">
        <f>'SO 04 - Ocelové schodiště'!J34</f>
        <v>0</v>
      </c>
      <c r="AX61" s="139">
        <f>'SO 04 - Ocelové schodiště'!J35</f>
        <v>0</v>
      </c>
      <c r="AY61" s="139">
        <f>'SO 04 - Ocelové schodiště'!J36</f>
        <v>0</v>
      </c>
      <c r="AZ61" s="139">
        <f>'SO 04 - Ocelové schodiště'!F33</f>
        <v>0</v>
      </c>
      <c r="BA61" s="139">
        <f>'SO 04 - Ocelové schodiště'!F34</f>
        <v>0</v>
      </c>
      <c r="BB61" s="139">
        <f>'SO 04 - Ocelové schodiště'!F35</f>
        <v>0</v>
      </c>
      <c r="BC61" s="139">
        <f>'SO 04 - Ocelové schodiště'!F36</f>
        <v>0</v>
      </c>
      <c r="BD61" s="141">
        <f>'SO 04 - Ocelové schodiště'!F37</f>
        <v>0</v>
      </c>
      <c r="BE61" s="7"/>
      <c r="BT61" s="126" t="s">
        <v>78</v>
      </c>
      <c r="BV61" s="126" t="s">
        <v>73</v>
      </c>
      <c r="BW61" s="126" t="s">
        <v>99</v>
      </c>
      <c r="BX61" s="126" t="s">
        <v>5</v>
      </c>
      <c r="CL61" s="126" t="s">
        <v>19</v>
      </c>
      <c r="CM61" s="126" t="s">
        <v>80</v>
      </c>
    </row>
    <row r="62" s="2" customFormat="1" ht="30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7"/>
      <c r="AS62" s="41"/>
      <c r="AT62" s="41"/>
      <c r="AU62" s="41"/>
      <c r="AV62" s="41"/>
      <c r="AW62" s="41"/>
      <c r="AX62" s="41"/>
      <c r="AY62" s="41"/>
      <c r="AZ62" s="41"/>
      <c r="BA62" s="41"/>
      <c r="BB62" s="41"/>
      <c r="BC62" s="41"/>
      <c r="BD62" s="41"/>
      <c r="BE62" s="41"/>
    </row>
    <row r="63" s="2" customFormat="1" ht="6.96" customHeight="1">
      <c r="A63" s="41"/>
      <c r="B63" s="62"/>
      <c r="C63" s="63"/>
      <c r="D63" s="63"/>
      <c r="E63" s="63"/>
      <c r="F63" s="63"/>
      <c r="G63" s="63"/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  <c r="S63" s="63"/>
      <c r="T63" s="63"/>
      <c r="U63" s="63"/>
      <c r="V63" s="63"/>
      <c r="W63" s="63"/>
      <c r="X63" s="63"/>
      <c r="Y63" s="63"/>
      <c r="Z63" s="63"/>
      <c r="AA63" s="63"/>
      <c r="AB63" s="63"/>
      <c r="AC63" s="63"/>
      <c r="AD63" s="63"/>
      <c r="AE63" s="63"/>
      <c r="AF63" s="63"/>
      <c r="AG63" s="63"/>
      <c r="AH63" s="63"/>
      <c r="AI63" s="63"/>
      <c r="AJ63" s="63"/>
      <c r="AK63" s="63"/>
      <c r="AL63" s="63"/>
      <c r="AM63" s="63"/>
      <c r="AN63" s="63"/>
      <c r="AO63" s="63"/>
      <c r="AP63" s="63"/>
      <c r="AQ63" s="63"/>
      <c r="AR63" s="47"/>
      <c r="AS63" s="41"/>
      <c r="AT63" s="41"/>
      <c r="AU63" s="41"/>
      <c r="AV63" s="41"/>
      <c r="AW63" s="41"/>
      <c r="AX63" s="41"/>
      <c r="AY63" s="41"/>
      <c r="AZ63" s="41"/>
      <c r="BA63" s="41"/>
      <c r="BB63" s="41"/>
      <c r="BC63" s="41"/>
      <c r="BD63" s="41"/>
      <c r="BE63" s="41"/>
    </row>
  </sheetData>
  <sheetProtection sheet="1" formatColumns="0" formatRows="0" objects="1" scenarios="1" spinCount="100000" saltValue="/05pVnZ0Gsys9SxzExnRxJu/qHHRwrFkVpJ7rUwZ8qT4fYqYG2uj/AmSvxD+5sWMqyIMApNm/Zz/YUkbnX7BmA==" hashValue="beWzVsItMe4xfEsqYDE29MGDhInJnawsg+mv22vqnz/7DsOdTnPG3oJqUmMnIBQ4lK81ASGioUmuluUrvSTwKw==" algorithmName="SHA-512" password="CC35"/>
  <mergeCells count="66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F58:J58"/>
    <mergeCell ref="L58:AF58"/>
    <mergeCell ref="AN59:AP59"/>
    <mergeCell ref="AG59:AM59"/>
    <mergeCell ref="F59:J59"/>
    <mergeCell ref="L59:AF59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SO 02.1 - Sanace suterénn...'!C2" display="/"/>
    <hyperlink ref="A58" location="'1 - Elektroinstalace'!C2" display="/"/>
    <hyperlink ref="A59" location="'2 - Rozvaděče'!C2" display="/"/>
    <hyperlink ref="A60" location="'SO 03 - Odvodnění terénu ...'!C2" display="/"/>
    <hyperlink ref="A61" location="'SO 04 - Ocelové schodiště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85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80</v>
      </c>
    </row>
    <row r="4" s="1" customFormat="1" ht="24.96" customHeight="1">
      <c r="B4" s="23"/>
      <c r="D4" s="144" t="s">
        <v>100</v>
      </c>
      <c r="L4" s="23"/>
      <c r="M4" s="14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6" t="s">
        <v>16</v>
      </c>
      <c r="L6" s="23"/>
    </row>
    <row r="7" s="1" customFormat="1" ht="16.5" customHeight="1">
      <c r="B7" s="23"/>
      <c r="E7" s="147" t="str">
        <f>'Rekapitulace stavby'!K6</f>
        <v>ZŠ F-M, Lískovec 320 – hydroizolace spodní stavby II.etapa</v>
      </c>
      <c r="F7" s="146"/>
      <c r="G7" s="146"/>
      <c r="H7" s="146"/>
      <c r="L7" s="23"/>
    </row>
    <row r="8" s="1" customFormat="1" ht="12" customHeight="1">
      <c r="B8" s="23"/>
      <c r="D8" s="146" t="s">
        <v>101</v>
      </c>
      <c r="L8" s="23"/>
    </row>
    <row r="9" s="2" customFormat="1" ht="16.5" customHeight="1">
      <c r="A9" s="41"/>
      <c r="B9" s="47"/>
      <c r="C9" s="41"/>
      <c r="D9" s="41"/>
      <c r="E9" s="147" t="s">
        <v>102</v>
      </c>
      <c r="F9" s="41"/>
      <c r="G9" s="41"/>
      <c r="H9" s="41"/>
      <c r="I9" s="41"/>
      <c r="J9" s="41"/>
      <c r="K9" s="41"/>
      <c r="L9" s="14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6" t="s">
        <v>103</v>
      </c>
      <c r="E10" s="41"/>
      <c r="F10" s="41"/>
      <c r="G10" s="41"/>
      <c r="H10" s="41"/>
      <c r="I10" s="41"/>
      <c r="J10" s="41"/>
      <c r="K10" s="41"/>
      <c r="L10" s="14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9" t="s">
        <v>104</v>
      </c>
      <c r="F11" s="41"/>
      <c r="G11" s="41"/>
      <c r="H11" s="41"/>
      <c r="I11" s="41"/>
      <c r="J11" s="41"/>
      <c r="K11" s="41"/>
      <c r="L11" s="14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6" t="s">
        <v>18</v>
      </c>
      <c r="E13" s="41"/>
      <c r="F13" s="136" t="s">
        <v>19</v>
      </c>
      <c r="G13" s="41"/>
      <c r="H13" s="41"/>
      <c r="I13" s="146" t="s">
        <v>20</v>
      </c>
      <c r="J13" s="136" t="s">
        <v>19</v>
      </c>
      <c r="K13" s="41"/>
      <c r="L13" s="14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6" t="s">
        <v>21</v>
      </c>
      <c r="E14" s="41"/>
      <c r="F14" s="136" t="s">
        <v>105</v>
      </c>
      <c r="G14" s="41"/>
      <c r="H14" s="41"/>
      <c r="I14" s="146" t="s">
        <v>23</v>
      </c>
      <c r="J14" s="150" t="str">
        <f>'Rekapitulace stavby'!AN8</f>
        <v>21. 11. 2022</v>
      </c>
      <c r="K14" s="41"/>
      <c r="L14" s="14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6" t="s">
        <v>25</v>
      </c>
      <c r="E16" s="41"/>
      <c r="F16" s="41"/>
      <c r="G16" s="41"/>
      <c r="H16" s="41"/>
      <c r="I16" s="146" t="s">
        <v>26</v>
      </c>
      <c r="J16" s="136" t="str">
        <f>IF('Rekapitulace stavby'!AN10="","",'Rekapitulace stavby'!AN10)</f>
        <v/>
      </c>
      <c r="K16" s="41"/>
      <c r="L16" s="14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tr">
        <f>IF('Rekapitulace stavby'!E11="","",'Rekapitulace stavby'!E11)</f>
        <v>Statutární město Frýdek-Místek</v>
      </c>
      <c r="F17" s="41"/>
      <c r="G17" s="41"/>
      <c r="H17" s="41"/>
      <c r="I17" s="146" t="s">
        <v>28</v>
      </c>
      <c r="J17" s="136" t="str">
        <f>IF('Rekapitulace stavby'!AN11="","",'Rekapitulace stavby'!AN11)</f>
        <v/>
      </c>
      <c r="K17" s="41"/>
      <c r="L17" s="14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6" t="s">
        <v>29</v>
      </c>
      <c r="E19" s="41"/>
      <c r="F19" s="41"/>
      <c r="G19" s="41"/>
      <c r="H19" s="41"/>
      <c r="I19" s="146" t="s">
        <v>26</v>
      </c>
      <c r="J19" s="36" t="str">
        <f>'Rekapitulace stavby'!AN13</f>
        <v>Vyplň údaj</v>
      </c>
      <c r="K19" s="41"/>
      <c r="L19" s="14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6" t="s">
        <v>28</v>
      </c>
      <c r="J20" s="36" t="str">
        <f>'Rekapitulace stavby'!AN14</f>
        <v>Vyplň údaj</v>
      </c>
      <c r="K20" s="41"/>
      <c r="L20" s="14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6" t="s">
        <v>31</v>
      </c>
      <c r="E22" s="41"/>
      <c r="F22" s="41"/>
      <c r="G22" s="41"/>
      <c r="H22" s="41"/>
      <c r="I22" s="146" t="s">
        <v>26</v>
      </c>
      <c r="J22" s="136" t="str">
        <f>IF('Rekapitulace stavby'!AN16="","",'Rekapitulace stavby'!AN16)</f>
        <v/>
      </c>
      <c r="K22" s="41"/>
      <c r="L22" s="14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tr">
        <f>IF('Rekapitulace stavby'!E17="","",'Rekapitulace stavby'!E17)</f>
        <v>BENEPRO, a.s.</v>
      </c>
      <c r="F23" s="41"/>
      <c r="G23" s="41"/>
      <c r="H23" s="41"/>
      <c r="I23" s="146" t="s">
        <v>28</v>
      </c>
      <c r="J23" s="136" t="str">
        <f>IF('Rekapitulace stavby'!AN17="","",'Rekapitulace stavby'!AN17)</f>
        <v/>
      </c>
      <c r="K23" s="41"/>
      <c r="L23" s="14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6" t="s">
        <v>34</v>
      </c>
      <c r="E25" s="41"/>
      <c r="F25" s="41"/>
      <c r="G25" s="41"/>
      <c r="H25" s="41"/>
      <c r="I25" s="146" t="s">
        <v>26</v>
      </c>
      <c r="J25" s="136" t="str">
        <f>IF('Rekapitulace stavby'!AN19="","",'Rekapitulace stavby'!AN19)</f>
        <v/>
      </c>
      <c r="K25" s="41"/>
      <c r="L25" s="14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tr">
        <f>IF('Rekapitulace stavby'!E20="","",'Rekapitulace stavby'!E20)</f>
        <v>BENEPRO, a.s.</v>
      </c>
      <c r="F26" s="41"/>
      <c r="G26" s="41"/>
      <c r="H26" s="41"/>
      <c r="I26" s="146" t="s">
        <v>28</v>
      </c>
      <c r="J26" s="136" t="str">
        <f>IF('Rekapitulace stavby'!AN20="","",'Rekapitulace stavby'!AN20)</f>
        <v/>
      </c>
      <c r="K26" s="41"/>
      <c r="L26" s="14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8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6" t="s">
        <v>35</v>
      </c>
      <c r="E28" s="41"/>
      <c r="F28" s="41"/>
      <c r="G28" s="41"/>
      <c r="H28" s="41"/>
      <c r="I28" s="41"/>
      <c r="J28" s="41"/>
      <c r="K28" s="41"/>
      <c r="L28" s="14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1"/>
      <c r="B29" s="152"/>
      <c r="C29" s="151"/>
      <c r="D29" s="151"/>
      <c r="E29" s="153" t="s">
        <v>19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5"/>
      <c r="E31" s="155"/>
      <c r="F31" s="155"/>
      <c r="G31" s="155"/>
      <c r="H31" s="155"/>
      <c r="I31" s="155"/>
      <c r="J31" s="155"/>
      <c r="K31" s="155"/>
      <c r="L31" s="14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6" t="s">
        <v>37</v>
      </c>
      <c r="E32" s="41"/>
      <c r="F32" s="41"/>
      <c r="G32" s="41"/>
      <c r="H32" s="41"/>
      <c r="I32" s="41"/>
      <c r="J32" s="157">
        <f>ROUND(J97, 2)</f>
        <v>0</v>
      </c>
      <c r="K32" s="41"/>
      <c r="L32" s="14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5"/>
      <c r="E33" s="155"/>
      <c r="F33" s="155"/>
      <c r="G33" s="155"/>
      <c r="H33" s="155"/>
      <c r="I33" s="155"/>
      <c r="J33" s="155"/>
      <c r="K33" s="155"/>
      <c r="L33" s="14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8" t="s">
        <v>39</v>
      </c>
      <c r="G34" s="41"/>
      <c r="H34" s="41"/>
      <c r="I34" s="158" t="s">
        <v>38</v>
      </c>
      <c r="J34" s="158" t="s">
        <v>40</v>
      </c>
      <c r="K34" s="41"/>
      <c r="L34" s="14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9" t="s">
        <v>41</v>
      </c>
      <c r="E35" s="146" t="s">
        <v>42</v>
      </c>
      <c r="F35" s="160">
        <f>ROUND((SUM(BE97:BE198)),  2)</f>
        <v>0</v>
      </c>
      <c r="G35" s="41"/>
      <c r="H35" s="41"/>
      <c r="I35" s="161">
        <v>0.20999999999999999</v>
      </c>
      <c r="J35" s="160">
        <f>ROUND(((SUM(BE97:BE198))*I35),  2)</f>
        <v>0</v>
      </c>
      <c r="K35" s="41"/>
      <c r="L35" s="14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6" t="s">
        <v>43</v>
      </c>
      <c r="F36" s="160">
        <f>ROUND((SUM(BF97:BF198)),  2)</f>
        <v>0</v>
      </c>
      <c r="G36" s="41"/>
      <c r="H36" s="41"/>
      <c r="I36" s="161">
        <v>0.14999999999999999</v>
      </c>
      <c r="J36" s="160">
        <f>ROUND(((SUM(BF97:BF198))*I36),  2)</f>
        <v>0</v>
      </c>
      <c r="K36" s="41"/>
      <c r="L36" s="14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6" t="s">
        <v>44</v>
      </c>
      <c r="F37" s="160">
        <f>ROUND((SUM(BG97:BG198)),  2)</f>
        <v>0</v>
      </c>
      <c r="G37" s="41"/>
      <c r="H37" s="41"/>
      <c r="I37" s="161">
        <v>0.20999999999999999</v>
      </c>
      <c r="J37" s="160">
        <f>0</f>
        <v>0</v>
      </c>
      <c r="K37" s="41"/>
      <c r="L37" s="14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6" t="s">
        <v>45</v>
      </c>
      <c r="F38" s="160">
        <f>ROUND((SUM(BH97:BH198)),  2)</f>
        <v>0</v>
      </c>
      <c r="G38" s="41"/>
      <c r="H38" s="41"/>
      <c r="I38" s="161">
        <v>0.14999999999999999</v>
      </c>
      <c r="J38" s="160">
        <f>0</f>
        <v>0</v>
      </c>
      <c r="K38" s="41"/>
      <c r="L38" s="14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6" t="s">
        <v>46</v>
      </c>
      <c r="F39" s="160">
        <f>ROUND((SUM(BI97:BI198)),  2)</f>
        <v>0</v>
      </c>
      <c r="G39" s="41"/>
      <c r="H39" s="41"/>
      <c r="I39" s="161">
        <v>0</v>
      </c>
      <c r="J39" s="160">
        <f>0</f>
        <v>0</v>
      </c>
      <c r="K39" s="41"/>
      <c r="L39" s="14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2"/>
      <c r="D41" s="163" t="s">
        <v>47</v>
      </c>
      <c r="E41" s="164"/>
      <c r="F41" s="164"/>
      <c r="G41" s="165" t="s">
        <v>48</v>
      </c>
      <c r="H41" s="166" t="s">
        <v>49</v>
      </c>
      <c r="I41" s="164"/>
      <c r="J41" s="167">
        <f>SUM(J32:J39)</f>
        <v>0</v>
      </c>
      <c r="K41" s="168"/>
      <c r="L41" s="148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9"/>
      <c r="C42" s="170"/>
      <c r="D42" s="170"/>
      <c r="E42" s="170"/>
      <c r="F42" s="170"/>
      <c r="G42" s="170"/>
      <c r="H42" s="170"/>
      <c r="I42" s="170"/>
      <c r="J42" s="170"/>
      <c r="K42" s="170"/>
      <c r="L42" s="148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1"/>
      <c r="C46" s="172"/>
      <c r="D46" s="172"/>
      <c r="E46" s="172"/>
      <c r="F46" s="172"/>
      <c r="G46" s="172"/>
      <c r="H46" s="172"/>
      <c r="I46" s="172"/>
      <c r="J46" s="172"/>
      <c r="K46" s="172"/>
      <c r="L46" s="14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106</v>
      </c>
      <c r="D47" s="43"/>
      <c r="E47" s="43"/>
      <c r="F47" s="43"/>
      <c r="G47" s="43"/>
      <c r="H47" s="43"/>
      <c r="I47" s="43"/>
      <c r="J47" s="43"/>
      <c r="K47" s="43"/>
      <c r="L47" s="14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3" t="str">
        <f>E7</f>
        <v>ZŠ F-M, Lískovec 320 – hydroizolace spodní stavby II.etapa</v>
      </c>
      <c r="F50" s="35"/>
      <c r="G50" s="35"/>
      <c r="H50" s="35"/>
      <c r="I50" s="43"/>
      <c r="J50" s="43"/>
      <c r="K50" s="43"/>
      <c r="L50" s="14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101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3" t="s">
        <v>102</v>
      </c>
      <c r="F52" s="43"/>
      <c r="G52" s="43"/>
      <c r="H52" s="43"/>
      <c r="I52" s="43"/>
      <c r="J52" s="43"/>
      <c r="K52" s="43"/>
      <c r="L52" s="14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103</v>
      </c>
      <c r="D53" s="43"/>
      <c r="E53" s="43"/>
      <c r="F53" s="43"/>
      <c r="G53" s="43"/>
      <c r="H53" s="43"/>
      <c r="I53" s="43"/>
      <c r="J53" s="43"/>
      <c r="K53" s="43"/>
      <c r="L53" s="14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SO 02.1 - Sanace suterénních prostor</v>
      </c>
      <c r="F54" s="43"/>
      <c r="G54" s="43"/>
      <c r="H54" s="43"/>
      <c r="I54" s="43"/>
      <c r="J54" s="43"/>
      <c r="K54" s="43"/>
      <c r="L54" s="14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 xml:space="preserve"> </v>
      </c>
      <c r="G56" s="43"/>
      <c r="H56" s="43"/>
      <c r="I56" s="35" t="s">
        <v>23</v>
      </c>
      <c r="J56" s="75" t="str">
        <f>IF(J14="","",J14)</f>
        <v>21. 11. 2022</v>
      </c>
      <c r="K56" s="43"/>
      <c r="L56" s="14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25</v>
      </c>
      <c r="D58" s="43"/>
      <c r="E58" s="43"/>
      <c r="F58" s="30" t="str">
        <f>E17</f>
        <v>Statutární město Frýdek-Místek</v>
      </c>
      <c r="G58" s="43"/>
      <c r="H58" s="43"/>
      <c r="I58" s="35" t="s">
        <v>31</v>
      </c>
      <c r="J58" s="39" t="str">
        <f>E23</f>
        <v>BENEPRO, a.s.</v>
      </c>
      <c r="K58" s="43"/>
      <c r="L58" s="14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29</v>
      </c>
      <c r="D59" s="43"/>
      <c r="E59" s="43"/>
      <c r="F59" s="30" t="str">
        <f>IF(E20="","",E20)</f>
        <v>Vyplň údaj</v>
      </c>
      <c r="G59" s="43"/>
      <c r="H59" s="43"/>
      <c r="I59" s="35" t="s">
        <v>34</v>
      </c>
      <c r="J59" s="39" t="str">
        <f>E26</f>
        <v>BENEPRO, a.s.</v>
      </c>
      <c r="K59" s="43"/>
      <c r="L59" s="14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8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4" t="s">
        <v>107</v>
      </c>
      <c r="D61" s="175"/>
      <c r="E61" s="175"/>
      <c r="F61" s="175"/>
      <c r="G61" s="175"/>
      <c r="H61" s="175"/>
      <c r="I61" s="175"/>
      <c r="J61" s="176" t="s">
        <v>108</v>
      </c>
      <c r="K61" s="175"/>
      <c r="L61" s="148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8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7" t="s">
        <v>69</v>
      </c>
      <c r="D63" s="43"/>
      <c r="E63" s="43"/>
      <c r="F63" s="43"/>
      <c r="G63" s="43"/>
      <c r="H63" s="43"/>
      <c r="I63" s="43"/>
      <c r="J63" s="105">
        <f>J97</f>
        <v>0</v>
      </c>
      <c r="K63" s="43"/>
      <c r="L63" s="148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109</v>
      </c>
    </row>
    <row r="64" s="9" customFormat="1" ht="24.96" customHeight="1">
      <c r="A64" s="9"/>
      <c r="B64" s="178"/>
      <c r="C64" s="179"/>
      <c r="D64" s="180" t="s">
        <v>110</v>
      </c>
      <c r="E64" s="181"/>
      <c r="F64" s="181"/>
      <c r="G64" s="181"/>
      <c r="H64" s="181"/>
      <c r="I64" s="181"/>
      <c r="J64" s="182">
        <f>J98</f>
        <v>0</v>
      </c>
      <c r="K64" s="179"/>
      <c r="L64" s="18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8"/>
      <c r="C65" s="179"/>
      <c r="D65" s="180" t="s">
        <v>111</v>
      </c>
      <c r="E65" s="181"/>
      <c r="F65" s="181"/>
      <c r="G65" s="181"/>
      <c r="H65" s="181"/>
      <c r="I65" s="181"/>
      <c r="J65" s="182">
        <f>J117</f>
        <v>0</v>
      </c>
      <c r="K65" s="179"/>
      <c r="L65" s="183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8"/>
      <c r="C66" s="179"/>
      <c r="D66" s="180" t="s">
        <v>112</v>
      </c>
      <c r="E66" s="181"/>
      <c r="F66" s="181"/>
      <c r="G66" s="181"/>
      <c r="H66" s="181"/>
      <c r="I66" s="181"/>
      <c r="J66" s="182">
        <f>J129</f>
        <v>0</v>
      </c>
      <c r="K66" s="179"/>
      <c r="L66" s="183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78"/>
      <c r="C67" s="179"/>
      <c r="D67" s="180" t="s">
        <v>113</v>
      </c>
      <c r="E67" s="181"/>
      <c r="F67" s="181"/>
      <c r="G67" s="181"/>
      <c r="H67" s="181"/>
      <c r="I67" s="181"/>
      <c r="J67" s="182">
        <f>J133</f>
        <v>0</v>
      </c>
      <c r="K67" s="179"/>
      <c r="L67" s="183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78"/>
      <c r="C68" s="179"/>
      <c r="D68" s="180" t="s">
        <v>114</v>
      </c>
      <c r="E68" s="181"/>
      <c r="F68" s="181"/>
      <c r="G68" s="181"/>
      <c r="H68" s="181"/>
      <c r="I68" s="181"/>
      <c r="J68" s="182">
        <f>J142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78"/>
      <c r="C69" s="179"/>
      <c r="D69" s="180" t="s">
        <v>115</v>
      </c>
      <c r="E69" s="181"/>
      <c r="F69" s="181"/>
      <c r="G69" s="181"/>
      <c r="H69" s="181"/>
      <c r="I69" s="181"/>
      <c r="J69" s="182">
        <f>J144</f>
        <v>0</v>
      </c>
      <c r="K69" s="179"/>
      <c r="L69" s="183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9" customFormat="1" ht="24.96" customHeight="1">
      <c r="A70" s="9"/>
      <c r="B70" s="178"/>
      <c r="C70" s="179"/>
      <c r="D70" s="180" t="s">
        <v>116</v>
      </c>
      <c r="E70" s="181"/>
      <c r="F70" s="181"/>
      <c r="G70" s="181"/>
      <c r="H70" s="181"/>
      <c r="I70" s="181"/>
      <c r="J70" s="182">
        <f>J155</f>
        <v>0</v>
      </c>
      <c r="K70" s="179"/>
      <c r="L70" s="183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9" customFormat="1" ht="24.96" customHeight="1">
      <c r="A71" s="9"/>
      <c r="B71" s="178"/>
      <c r="C71" s="179"/>
      <c r="D71" s="180" t="s">
        <v>117</v>
      </c>
      <c r="E71" s="181"/>
      <c r="F71" s="181"/>
      <c r="G71" s="181"/>
      <c r="H71" s="181"/>
      <c r="I71" s="181"/>
      <c r="J71" s="182">
        <f>J162</f>
        <v>0</v>
      </c>
      <c r="K71" s="179"/>
      <c r="L71" s="183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9" customFormat="1" ht="24.96" customHeight="1">
      <c r="A72" s="9"/>
      <c r="B72" s="178"/>
      <c r="C72" s="179"/>
      <c r="D72" s="180" t="s">
        <v>118</v>
      </c>
      <c r="E72" s="181"/>
      <c r="F72" s="181"/>
      <c r="G72" s="181"/>
      <c r="H72" s="181"/>
      <c r="I72" s="181"/>
      <c r="J72" s="182">
        <f>J166</f>
        <v>0</v>
      </c>
      <c r="K72" s="179"/>
      <c r="L72" s="183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9" customFormat="1" ht="24.96" customHeight="1">
      <c r="A73" s="9"/>
      <c r="B73" s="178"/>
      <c r="C73" s="179"/>
      <c r="D73" s="180" t="s">
        <v>119</v>
      </c>
      <c r="E73" s="181"/>
      <c r="F73" s="181"/>
      <c r="G73" s="181"/>
      <c r="H73" s="181"/>
      <c r="I73" s="181"/>
      <c r="J73" s="182">
        <f>J170</f>
        <v>0</v>
      </c>
      <c r="K73" s="179"/>
      <c r="L73" s="183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9" customFormat="1" ht="24.96" customHeight="1">
      <c r="A74" s="9"/>
      <c r="B74" s="178"/>
      <c r="C74" s="179"/>
      <c r="D74" s="180" t="s">
        <v>120</v>
      </c>
      <c r="E74" s="181"/>
      <c r="F74" s="181"/>
      <c r="G74" s="181"/>
      <c r="H74" s="181"/>
      <c r="I74" s="181"/>
      <c r="J74" s="182">
        <f>J185</f>
        <v>0</v>
      </c>
      <c r="K74" s="179"/>
      <c r="L74" s="183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</row>
    <row r="75" s="9" customFormat="1" ht="24.96" customHeight="1">
      <c r="A75" s="9"/>
      <c r="B75" s="178"/>
      <c r="C75" s="179"/>
      <c r="D75" s="180" t="s">
        <v>121</v>
      </c>
      <c r="E75" s="181"/>
      <c r="F75" s="181"/>
      <c r="G75" s="181"/>
      <c r="H75" s="181"/>
      <c r="I75" s="181"/>
      <c r="J75" s="182">
        <f>J190</f>
        <v>0</v>
      </c>
      <c r="K75" s="179"/>
      <c r="L75" s="183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</row>
    <row r="76" s="2" customFormat="1" ht="21.84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4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14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81" s="2" customFormat="1" ht="6.96" customHeight="1">
      <c r="A81" s="41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14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24.96" customHeight="1">
      <c r="A82" s="41"/>
      <c r="B82" s="42"/>
      <c r="C82" s="26" t="s">
        <v>122</v>
      </c>
      <c r="D82" s="43"/>
      <c r="E82" s="43"/>
      <c r="F82" s="43"/>
      <c r="G82" s="43"/>
      <c r="H82" s="43"/>
      <c r="I82" s="43"/>
      <c r="J82" s="43"/>
      <c r="K82" s="43"/>
      <c r="L82" s="14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48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2" customHeight="1">
      <c r="A84" s="41"/>
      <c r="B84" s="42"/>
      <c r="C84" s="35" t="s">
        <v>16</v>
      </c>
      <c r="D84" s="43"/>
      <c r="E84" s="43"/>
      <c r="F84" s="43"/>
      <c r="G84" s="43"/>
      <c r="H84" s="43"/>
      <c r="I84" s="43"/>
      <c r="J84" s="43"/>
      <c r="K84" s="43"/>
      <c r="L84" s="148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6.5" customHeight="1">
      <c r="A85" s="41"/>
      <c r="B85" s="42"/>
      <c r="C85" s="43"/>
      <c r="D85" s="43"/>
      <c r="E85" s="173" t="str">
        <f>E7</f>
        <v>ZŠ F-M, Lískovec 320 – hydroizolace spodní stavby II.etapa</v>
      </c>
      <c r="F85" s="35"/>
      <c r="G85" s="35"/>
      <c r="H85" s="35"/>
      <c r="I85" s="43"/>
      <c r="J85" s="43"/>
      <c r="K85" s="43"/>
      <c r="L85" s="148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1" customFormat="1" ht="12" customHeight="1">
      <c r="B86" s="24"/>
      <c r="C86" s="35" t="s">
        <v>101</v>
      </c>
      <c r="D86" s="25"/>
      <c r="E86" s="25"/>
      <c r="F86" s="25"/>
      <c r="G86" s="25"/>
      <c r="H86" s="25"/>
      <c r="I86" s="25"/>
      <c r="J86" s="25"/>
      <c r="K86" s="25"/>
      <c r="L86" s="23"/>
    </row>
    <row r="87" s="2" customFormat="1" ht="16.5" customHeight="1">
      <c r="A87" s="41"/>
      <c r="B87" s="42"/>
      <c r="C87" s="43"/>
      <c r="D87" s="43"/>
      <c r="E87" s="173" t="s">
        <v>102</v>
      </c>
      <c r="F87" s="43"/>
      <c r="G87" s="43"/>
      <c r="H87" s="43"/>
      <c r="I87" s="43"/>
      <c r="J87" s="43"/>
      <c r="K87" s="43"/>
      <c r="L87" s="148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2" customHeight="1">
      <c r="A88" s="41"/>
      <c r="B88" s="42"/>
      <c r="C88" s="35" t="s">
        <v>103</v>
      </c>
      <c r="D88" s="43"/>
      <c r="E88" s="43"/>
      <c r="F88" s="43"/>
      <c r="G88" s="43"/>
      <c r="H88" s="43"/>
      <c r="I88" s="43"/>
      <c r="J88" s="43"/>
      <c r="K88" s="43"/>
      <c r="L88" s="148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6.5" customHeight="1">
      <c r="A89" s="41"/>
      <c r="B89" s="42"/>
      <c r="C89" s="43"/>
      <c r="D89" s="43"/>
      <c r="E89" s="72" t="str">
        <f>E11</f>
        <v>SO 02.1 - Sanace suterénních prostor</v>
      </c>
      <c r="F89" s="43"/>
      <c r="G89" s="43"/>
      <c r="H89" s="43"/>
      <c r="I89" s="43"/>
      <c r="J89" s="43"/>
      <c r="K89" s="43"/>
      <c r="L89" s="148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6.96" customHeight="1">
      <c r="A90" s="41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148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2" customHeight="1">
      <c r="A91" s="41"/>
      <c r="B91" s="42"/>
      <c r="C91" s="35" t="s">
        <v>21</v>
      </c>
      <c r="D91" s="43"/>
      <c r="E91" s="43"/>
      <c r="F91" s="30" t="str">
        <f>F14</f>
        <v xml:space="preserve"> </v>
      </c>
      <c r="G91" s="43"/>
      <c r="H91" s="43"/>
      <c r="I91" s="35" t="s">
        <v>23</v>
      </c>
      <c r="J91" s="75" t="str">
        <f>IF(J14="","",J14)</f>
        <v>21. 11. 2022</v>
      </c>
      <c r="K91" s="43"/>
      <c r="L91" s="148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6.96" customHeight="1">
      <c r="A92" s="41"/>
      <c r="B92" s="42"/>
      <c r="C92" s="43"/>
      <c r="D92" s="43"/>
      <c r="E92" s="43"/>
      <c r="F92" s="43"/>
      <c r="G92" s="43"/>
      <c r="H92" s="43"/>
      <c r="I92" s="43"/>
      <c r="J92" s="43"/>
      <c r="K92" s="43"/>
      <c r="L92" s="148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5.15" customHeight="1">
      <c r="A93" s="41"/>
      <c r="B93" s="42"/>
      <c r="C93" s="35" t="s">
        <v>25</v>
      </c>
      <c r="D93" s="43"/>
      <c r="E93" s="43"/>
      <c r="F93" s="30" t="str">
        <f>E17</f>
        <v>Statutární město Frýdek-Místek</v>
      </c>
      <c r="G93" s="43"/>
      <c r="H93" s="43"/>
      <c r="I93" s="35" t="s">
        <v>31</v>
      </c>
      <c r="J93" s="39" t="str">
        <f>E23</f>
        <v>BENEPRO, a.s.</v>
      </c>
      <c r="K93" s="43"/>
      <c r="L93" s="148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15.15" customHeight="1">
      <c r="A94" s="41"/>
      <c r="B94" s="42"/>
      <c r="C94" s="35" t="s">
        <v>29</v>
      </c>
      <c r="D94" s="43"/>
      <c r="E94" s="43"/>
      <c r="F94" s="30" t="str">
        <f>IF(E20="","",E20)</f>
        <v>Vyplň údaj</v>
      </c>
      <c r="G94" s="43"/>
      <c r="H94" s="43"/>
      <c r="I94" s="35" t="s">
        <v>34</v>
      </c>
      <c r="J94" s="39" t="str">
        <f>E26</f>
        <v>BENEPRO, a.s.</v>
      </c>
      <c r="K94" s="43"/>
      <c r="L94" s="148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2" customFormat="1" ht="10.32" customHeight="1">
      <c r="A95" s="41"/>
      <c r="B95" s="42"/>
      <c r="C95" s="43"/>
      <c r="D95" s="43"/>
      <c r="E95" s="43"/>
      <c r="F95" s="43"/>
      <c r="G95" s="43"/>
      <c r="H95" s="43"/>
      <c r="I95" s="43"/>
      <c r="J95" s="43"/>
      <c r="K95" s="43"/>
      <c r="L95" s="148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s="10" customFormat="1" ht="29.28" customHeight="1">
      <c r="A96" s="184"/>
      <c r="B96" s="185"/>
      <c r="C96" s="186" t="s">
        <v>123</v>
      </c>
      <c r="D96" s="187" t="s">
        <v>56</v>
      </c>
      <c r="E96" s="187" t="s">
        <v>52</v>
      </c>
      <c r="F96" s="187" t="s">
        <v>53</v>
      </c>
      <c r="G96" s="187" t="s">
        <v>124</v>
      </c>
      <c r="H96" s="187" t="s">
        <v>125</v>
      </c>
      <c r="I96" s="187" t="s">
        <v>126</v>
      </c>
      <c r="J96" s="187" t="s">
        <v>108</v>
      </c>
      <c r="K96" s="188" t="s">
        <v>127</v>
      </c>
      <c r="L96" s="189"/>
      <c r="M96" s="95" t="s">
        <v>19</v>
      </c>
      <c r="N96" s="96" t="s">
        <v>41</v>
      </c>
      <c r="O96" s="96" t="s">
        <v>128</v>
      </c>
      <c r="P96" s="96" t="s">
        <v>129</v>
      </c>
      <c r="Q96" s="96" t="s">
        <v>130</v>
      </c>
      <c r="R96" s="96" t="s">
        <v>131</v>
      </c>
      <c r="S96" s="96" t="s">
        <v>132</v>
      </c>
      <c r="T96" s="97" t="s">
        <v>133</v>
      </c>
      <c r="U96" s="184"/>
      <c r="V96" s="184"/>
      <c r="W96" s="184"/>
      <c r="X96" s="184"/>
      <c r="Y96" s="184"/>
      <c r="Z96" s="184"/>
      <c r="AA96" s="184"/>
      <c r="AB96" s="184"/>
      <c r="AC96" s="184"/>
      <c r="AD96" s="184"/>
      <c r="AE96" s="184"/>
    </row>
    <row r="97" s="2" customFormat="1" ht="22.8" customHeight="1">
      <c r="A97" s="41"/>
      <c r="B97" s="42"/>
      <c r="C97" s="102" t="s">
        <v>134</v>
      </c>
      <c r="D97" s="43"/>
      <c r="E97" s="43"/>
      <c r="F97" s="43"/>
      <c r="G97" s="43"/>
      <c r="H97" s="43"/>
      <c r="I97" s="43"/>
      <c r="J97" s="190">
        <f>BK97</f>
        <v>0</v>
      </c>
      <c r="K97" s="43"/>
      <c r="L97" s="47"/>
      <c r="M97" s="98"/>
      <c r="N97" s="191"/>
      <c r="O97" s="99"/>
      <c r="P97" s="192">
        <f>P98+P117+P129+P133+P142+P144+P155+P162+P166+P170+P185+P190</f>
        <v>0</v>
      </c>
      <c r="Q97" s="99"/>
      <c r="R97" s="192">
        <f>R98+R117+R129+R133+R142+R144+R155+R162+R166+R170+R185+R190</f>
        <v>0</v>
      </c>
      <c r="S97" s="99"/>
      <c r="T97" s="193">
        <f>T98+T117+T129+T133+T142+T144+T155+T162+T166+T170+T185+T190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70</v>
      </c>
      <c r="AU97" s="20" t="s">
        <v>109</v>
      </c>
      <c r="BK97" s="194">
        <f>BK98+BK117+BK129+BK133+BK142+BK144+BK155+BK162+BK166+BK170+BK185+BK190</f>
        <v>0</v>
      </c>
    </row>
    <row r="98" s="11" customFormat="1" ht="25.92" customHeight="1">
      <c r="A98" s="11"/>
      <c r="B98" s="195"/>
      <c r="C98" s="196"/>
      <c r="D98" s="197" t="s">
        <v>70</v>
      </c>
      <c r="E98" s="198" t="s">
        <v>135</v>
      </c>
      <c r="F98" s="198" t="s">
        <v>136</v>
      </c>
      <c r="G98" s="196"/>
      <c r="H98" s="196"/>
      <c r="I98" s="199"/>
      <c r="J98" s="200">
        <f>BK98</f>
        <v>0</v>
      </c>
      <c r="K98" s="196"/>
      <c r="L98" s="201"/>
      <c r="M98" s="202"/>
      <c r="N98" s="203"/>
      <c r="O98" s="203"/>
      <c r="P98" s="204">
        <f>SUM(P99:P116)</f>
        <v>0</v>
      </c>
      <c r="Q98" s="203"/>
      <c r="R98" s="204">
        <f>SUM(R99:R116)</f>
        <v>0</v>
      </c>
      <c r="S98" s="203"/>
      <c r="T98" s="205">
        <f>SUM(T99:T116)</f>
        <v>0</v>
      </c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R98" s="206" t="s">
        <v>78</v>
      </c>
      <c r="AT98" s="207" t="s">
        <v>70</v>
      </c>
      <c r="AU98" s="207" t="s">
        <v>71</v>
      </c>
      <c r="AY98" s="206" t="s">
        <v>137</v>
      </c>
      <c r="BK98" s="208">
        <f>SUM(BK99:BK116)</f>
        <v>0</v>
      </c>
    </row>
    <row r="99" s="2" customFormat="1" ht="16.5" customHeight="1">
      <c r="A99" s="41"/>
      <c r="B99" s="42"/>
      <c r="C99" s="209" t="s">
        <v>78</v>
      </c>
      <c r="D99" s="209" t="s">
        <v>138</v>
      </c>
      <c r="E99" s="210" t="s">
        <v>139</v>
      </c>
      <c r="F99" s="211" t="s">
        <v>140</v>
      </c>
      <c r="G99" s="212" t="s">
        <v>141</v>
      </c>
      <c r="H99" s="213">
        <v>93.766000000000005</v>
      </c>
      <c r="I99" s="214"/>
      <c r="J99" s="215">
        <f>ROUND(I99*H99,2)</f>
        <v>0</v>
      </c>
      <c r="K99" s="211" t="s">
        <v>142</v>
      </c>
      <c r="L99" s="47"/>
      <c r="M99" s="216" t="s">
        <v>19</v>
      </c>
      <c r="N99" s="217" t="s">
        <v>42</v>
      </c>
      <c r="O99" s="87"/>
      <c r="P99" s="218">
        <f>O99*H99</f>
        <v>0</v>
      </c>
      <c r="Q99" s="218">
        <v>0</v>
      </c>
      <c r="R99" s="218">
        <f>Q99*H99</f>
        <v>0</v>
      </c>
      <c r="S99" s="218">
        <v>0</v>
      </c>
      <c r="T99" s="219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20" t="s">
        <v>143</v>
      </c>
      <c r="AT99" s="220" t="s">
        <v>138</v>
      </c>
      <c r="AU99" s="220" t="s">
        <v>78</v>
      </c>
      <c r="AY99" s="20" t="s">
        <v>137</v>
      </c>
      <c r="BE99" s="221">
        <f>IF(N99="základní",J99,0)</f>
        <v>0</v>
      </c>
      <c r="BF99" s="221">
        <f>IF(N99="snížená",J99,0)</f>
        <v>0</v>
      </c>
      <c r="BG99" s="221">
        <f>IF(N99="zákl. přenesená",J99,0)</f>
        <v>0</v>
      </c>
      <c r="BH99" s="221">
        <f>IF(N99="sníž. přenesená",J99,0)</f>
        <v>0</v>
      </c>
      <c r="BI99" s="221">
        <f>IF(N99="nulová",J99,0)</f>
        <v>0</v>
      </c>
      <c r="BJ99" s="20" t="s">
        <v>78</v>
      </c>
      <c r="BK99" s="221">
        <f>ROUND(I99*H99,2)</f>
        <v>0</v>
      </c>
      <c r="BL99" s="20" t="s">
        <v>143</v>
      </c>
      <c r="BM99" s="220" t="s">
        <v>80</v>
      </c>
    </row>
    <row r="100" s="2" customFormat="1">
      <c r="A100" s="41"/>
      <c r="B100" s="42"/>
      <c r="C100" s="43"/>
      <c r="D100" s="222" t="s">
        <v>144</v>
      </c>
      <c r="E100" s="43"/>
      <c r="F100" s="223" t="s">
        <v>145</v>
      </c>
      <c r="G100" s="43"/>
      <c r="H100" s="43"/>
      <c r="I100" s="224"/>
      <c r="J100" s="43"/>
      <c r="K100" s="43"/>
      <c r="L100" s="47"/>
      <c r="M100" s="225"/>
      <c r="N100" s="226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144</v>
      </c>
      <c r="AU100" s="20" t="s">
        <v>78</v>
      </c>
    </row>
    <row r="101" s="2" customFormat="1" ht="16.5" customHeight="1">
      <c r="A101" s="41"/>
      <c r="B101" s="42"/>
      <c r="C101" s="209" t="s">
        <v>80</v>
      </c>
      <c r="D101" s="209" t="s">
        <v>138</v>
      </c>
      <c r="E101" s="210" t="s">
        <v>146</v>
      </c>
      <c r="F101" s="211" t="s">
        <v>147</v>
      </c>
      <c r="G101" s="212" t="s">
        <v>141</v>
      </c>
      <c r="H101" s="213">
        <v>93.766000000000005</v>
      </c>
      <c r="I101" s="214"/>
      <c r="J101" s="215">
        <f>ROUND(I101*H101,2)</f>
        <v>0</v>
      </c>
      <c r="K101" s="211" t="s">
        <v>142</v>
      </c>
      <c r="L101" s="47"/>
      <c r="M101" s="216" t="s">
        <v>19</v>
      </c>
      <c r="N101" s="217" t="s">
        <v>42</v>
      </c>
      <c r="O101" s="87"/>
      <c r="P101" s="218">
        <f>O101*H101</f>
        <v>0</v>
      </c>
      <c r="Q101" s="218">
        <v>0</v>
      </c>
      <c r="R101" s="218">
        <f>Q101*H101</f>
        <v>0</v>
      </c>
      <c r="S101" s="218">
        <v>0</v>
      </c>
      <c r="T101" s="219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20" t="s">
        <v>143</v>
      </c>
      <c r="AT101" s="220" t="s">
        <v>138</v>
      </c>
      <c r="AU101" s="220" t="s">
        <v>78</v>
      </c>
      <c r="AY101" s="20" t="s">
        <v>137</v>
      </c>
      <c r="BE101" s="221">
        <f>IF(N101="základní",J101,0)</f>
        <v>0</v>
      </c>
      <c r="BF101" s="221">
        <f>IF(N101="snížená",J101,0)</f>
        <v>0</v>
      </c>
      <c r="BG101" s="221">
        <f>IF(N101="zákl. přenesená",J101,0)</f>
        <v>0</v>
      </c>
      <c r="BH101" s="221">
        <f>IF(N101="sníž. přenesená",J101,0)</f>
        <v>0</v>
      </c>
      <c r="BI101" s="221">
        <f>IF(N101="nulová",J101,0)</f>
        <v>0</v>
      </c>
      <c r="BJ101" s="20" t="s">
        <v>78</v>
      </c>
      <c r="BK101" s="221">
        <f>ROUND(I101*H101,2)</f>
        <v>0</v>
      </c>
      <c r="BL101" s="20" t="s">
        <v>143</v>
      </c>
      <c r="BM101" s="220" t="s">
        <v>143</v>
      </c>
    </row>
    <row r="102" s="2" customFormat="1">
      <c r="A102" s="41"/>
      <c r="B102" s="42"/>
      <c r="C102" s="43"/>
      <c r="D102" s="222" t="s">
        <v>144</v>
      </c>
      <c r="E102" s="43"/>
      <c r="F102" s="223" t="s">
        <v>148</v>
      </c>
      <c r="G102" s="43"/>
      <c r="H102" s="43"/>
      <c r="I102" s="224"/>
      <c r="J102" s="43"/>
      <c r="K102" s="43"/>
      <c r="L102" s="47"/>
      <c r="M102" s="225"/>
      <c r="N102" s="226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144</v>
      </c>
      <c r="AU102" s="20" t="s">
        <v>78</v>
      </c>
    </row>
    <row r="103" s="2" customFormat="1" ht="24.15" customHeight="1">
      <c r="A103" s="41"/>
      <c r="B103" s="42"/>
      <c r="C103" s="209" t="s">
        <v>90</v>
      </c>
      <c r="D103" s="209" t="s">
        <v>138</v>
      </c>
      <c r="E103" s="210" t="s">
        <v>149</v>
      </c>
      <c r="F103" s="211" t="s">
        <v>150</v>
      </c>
      <c r="G103" s="212" t="s">
        <v>141</v>
      </c>
      <c r="H103" s="213">
        <v>93.766000000000005</v>
      </c>
      <c r="I103" s="214"/>
      <c r="J103" s="215">
        <f>ROUND(I103*H103,2)</f>
        <v>0</v>
      </c>
      <c r="K103" s="211" t="s">
        <v>142</v>
      </c>
      <c r="L103" s="47"/>
      <c r="M103" s="216" t="s">
        <v>19</v>
      </c>
      <c r="N103" s="217" t="s">
        <v>42</v>
      </c>
      <c r="O103" s="87"/>
      <c r="P103" s="218">
        <f>O103*H103</f>
        <v>0</v>
      </c>
      <c r="Q103" s="218">
        <v>0</v>
      </c>
      <c r="R103" s="218">
        <f>Q103*H103</f>
        <v>0</v>
      </c>
      <c r="S103" s="218">
        <v>0</v>
      </c>
      <c r="T103" s="219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20" t="s">
        <v>143</v>
      </c>
      <c r="AT103" s="220" t="s">
        <v>138</v>
      </c>
      <c r="AU103" s="220" t="s">
        <v>78</v>
      </c>
      <c r="AY103" s="20" t="s">
        <v>137</v>
      </c>
      <c r="BE103" s="221">
        <f>IF(N103="základní",J103,0)</f>
        <v>0</v>
      </c>
      <c r="BF103" s="221">
        <f>IF(N103="snížená",J103,0)</f>
        <v>0</v>
      </c>
      <c r="BG103" s="221">
        <f>IF(N103="zákl. přenesená",J103,0)</f>
        <v>0</v>
      </c>
      <c r="BH103" s="221">
        <f>IF(N103="sníž. přenesená",J103,0)</f>
        <v>0</v>
      </c>
      <c r="BI103" s="221">
        <f>IF(N103="nulová",J103,0)</f>
        <v>0</v>
      </c>
      <c r="BJ103" s="20" t="s">
        <v>78</v>
      </c>
      <c r="BK103" s="221">
        <f>ROUND(I103*H103,2)</f>
        <v>0</v>
      </c>
      <c r="BL103" s="20" t="s">
        <v>143</v>
      </c>
      <c r="BM103" s="220" t="s">
        <v>151</v>
      </c>
    </row>
    <row r="104" s="2" customFormat="1">
      <c r="A104" s="41"/>
      <c r="B104" s="42"/>
      <c r="C104" s="43"/>
      <c r="D104" s="222" t="s">
        <v>144</v>
      </c>
      <c r="E104" s="43"/>
      <c r="F104" s="223" t="s">
        <v>152</v>
      </c>
      <c r="G104" s="43"/>
      <c r="H104" s="43"/>
      <c r="I104" s="224"/>
      <c r="J104" s="43"/>
      <c r="K104" s="43"/>
      <c r="L104" s="47"/>
      <c r="M104" s="225"/>
      <c r="N104" s="226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144</v>
      </c>
      <c r="AU104" s="20" t="s">
        <v>78</v>
      </c>
    </row>
    <row r="105" s="2" customFormat="1" ht="24.15" customHeight="1">
      <c r="A105" s="41"/>
      <c r="B105" s="42"/>
      <c r="C105" s="209" t="s">
        <v>143</v>
      </c>
      <c r="D105" s="209" t="s">
        <v>138</v>
      </c>
      <c r="E105" s="210" t="s">
        <v>149</v>
      </c>
      <c r="F105" s="211" t="s">
        <v>150</v>
      </c>
      <c r="G105" s="212" t="s">
        <v>141</v>
      </c>
      <c r="H105" s="213">
        <v>93.766000000000005</v>
      </c>
      <c r="I105" s="214"/>
      <c r="J105" s="215">
        <f>ROUND(I105*H105,2)</f>
        <v>0</v>
      </c>
      <c r="K105" s="211" t="s">
        <v>142</v>
      </c>
      <c r="L105" s="47"/>
      <c r="M105" s="216" t="s">
        <v>19</v>
      </c>
      <c r="N105" s="217" t="s">
        <v>42</v>
      </c>
      <c r="O105" s="87"/>
      <c r="P105" s="218">
        <f>O105*H105</f>
        <v>0</v>
      </c>
      <c r="Q105" s="218">
        <v>0</v>
      </c>
      <c r="R105" s="218">
        <f>Q105*H105</f>
        <v>0</v>
      </c>
      <c r="S105" s="218">
        <v>0</v>
      </c>
      <c r="T105" s="219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20" t="s">
        <v>143</v>
      </c>
      <c r="AT105" s="220" t="s">
        <v>138</v>
      </c>
      <c r="AU105" s="220" t="s">
        <v>78</v>
      </c>
      <c r="AY105" s="20" t="s">
        <v>137</v>
      </c>
      <c r="BE105" s="221">
        <f>IF(N105="základní",J105,0)</f>
        <v>0</v>
      </c>
      <c r="BF105" s="221">
        <f>IF(N105="snížená",J105,0)</f>
        <v>0</v>
      </c>
      <c r="BG105" s="221">
        <f>IF(N105="zákl. přenesená",J105,0)</f>
        <v>0</v>
      </c>
      <c r="BH105" s="221">
        <f>IF(N105="sníž. přenesená",J105,0)</f>
        <v>0</v>
      </c>
      <c r="BI105" s="221">
        <f>IF(N105="nulová",J105,0)</f>
        <v>0</v>
      </c>
      <c r="BJ105" s="20" t="s">
        <v>78</v>
      </c>
      <c r="BK105" s="221">
        <f>ROUND(I105*H105,2)</f>
        <v>0</v>
      </c>
      <c r="BL105" s="20" t="s">
        <v>143</v>
      </c>
      <c r="BM105" s="220" t="s">
        <v>153</v>
      </c>
    </row>
    <row r="106" s="2" customFormat="1">
      <c r="A106" s="41"/>
      <c r="B106" s="42"/>
      <c r="C106" s="43"/>
      <c r="D106" s="222" t="s">
        <v>144</v>
      </c>
      <c r="E106" s="43"/>
      <c r="F106" s="223" t="s">
        <v>154</v>
      </c>
      <c r="G106" s="43"/>
      <c r="H106" s="43"/>
      <c r="I106" s="224"/>
      <c r="J106" s="43"/>
      <c r="K106" s="43"/>
      <c r="L106" s="47"/>
      <c r="M106" s="225"/>
      <c r="N106" s="226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144</v>
      </c>
      <c r="AU106" s="20" t="s">
        <v>78</v>
      </c>
    </row>
    <row r="107" s="2" customFormat="1" ht="21.75" customHeight="1">
      <c r="A107" s="41"/>
      <c r="B107" s="42"/>
      <c r="C107" s="209" t="s">
        <v>155</v>
      </c>
      <c r="D107" s="209" t="s">
        <v>138</v>
      </c>
      <c r="E107" s="210" t="s">
        <v>156</v>
      </c>
      <c r="F107" s="211" t="s">
        <v>157</v>
      </c>
      <c r="G107" s="212" t="s">
        <v>141</v>
      </c>
      <c r="H107" s="213">
        <v>93.766000000000005</v>
      </c>
      <c r="I107" s="214"/>
      <c r="J107" s="215">
        <f>ROUND(I107*H107,2)</f>
        <v>0</v>
      </c>
      <c r="K107" s="211" t="s">
        <v>142</v>
      </c>
      <c r="L107" s="47"/>
      <c r="M107" s="216" t="s">
        <v>19</v>
      </c>
      <c r="N107" s="217" t="s">
        <v>42</v>
      </c>
      <c r="O107" s="87"/>
      <c r="P107" s="218">
        <f>O107*H107</f>
        <v>0</v>
      </c>
      <c r="Q107" s="218">
        <v>0</v>
      </c>
      <c r="R107" s="218">
        <f>Q107*H107</f>
        <v>0</v>
      </c>
      <c r="S107" s="218">
        <v>0</v>
      </c>
      <c r="T107" s="219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20" t="s">
        <v>143</v>
      </c>
      <c r="AT107" s="220" t="s">
        <v>138</v>
      </c>
      <c r="AU107" s="220" t="s">
        <v>78</v>
      </c>
      <c r="AY107" s="20" t="s">
        <v>137</v>
      </c>
      <c r="BE107" s="221">
        <f>IF(N107="základní",J107,0)</f>
        <v>0</v>
      </c>
      <c r="BF107" s="221">
        <f>IF(N107="snížená",J107,0)</f>
        <v>0</v>
      </c>
      <c r="BG107" s="221">
        <f>IF(N107="zákl. přenesená",J107,0)</f>
        <v>0</v>
      </c>
      <c r="BH107" s="221">
        <f>IF(N107="sníž. přenesená",J107,0)</f>
        <v>0</v>
      </c>
      <c r="BI107" s="221">
        <f>IF(N107="nulová",J107,0)</f>
        <v>0</v>
      </c>
      <c r="BJ107" s="20" t="s">
        <v>78</v>
      </c>
      <c r="BK107" s="221">
        <f>ROUND(I107*H107,2)</f>
        <v>0</v>
      </c>
      <c r="BL107" s="20" t="s">
        <v>143</v>
      </c>
      <c r="BM107" s="220" t="s">
        <v>158</v>
      </c>
    </row>
    <row r="108" s="2" customFormat="1">
      <c r="A108" s="41"/>
      <c r="B108" s="42"/>
      <c r="C108" s="43"/>
      <c r="D108" s="222" t="s">
        <v>144</v>
      </c>
      <c r="E108" s="43"/>
      <c r="F108" s="223" t="s">
        <v>159</v>
      </c>
      <c r="G108" s="43"/>
      <c r="H108" s="43"/>
      <c r="I108" s="224"/>
      <c r="J108" s="43"/>
      <c r="K108" s="43"/>
      <c r="L108" s="47"/>
      <c r="M108" s="225"/>
      <c r="N108" s="226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144</v>
      </c>
      <c r="AU108" s="20" t="s">
        <v>78</v>
      </c>
    </row>
    <row r="109" s="2" customFormat="1" ht="16.5" customHeight="1">
      <c r="A109" s="41"/>
      <c r="B109" s="42"/>
      <c r="C109" s="209" t="s">
        <v>151</v>
      </c>
      <c r="D109" s="209" t="s">
        <v>138</v>
      </c>
      <c r="E109" s="210" t="s">
        <v>160</v>
      </c>
      <c r="F109" s="211" t="s">
        <v>161</v>
      </c>
      <c r="G109" s="212" t="s">
        <v>162</v>
      </c>
      <c r="H109" s="213">
        <v>102.848</v>
      </c>
      <c r="I109" s="214"/>
      <c r="J109" s="215">
        <f>ROUND(I109*H109,2)</f>
        <v>0</v>
      </c>
      <c r="K109" s="211" t="s">
        <v>163</v>
      </c>
      <c r="L109" s="47"/>
      <c r="M109" s="216" t="s">
        <v>19</v>
      </c>
      <c r="N109" s="217" t="s">
        <v>42</v>
      </c>
      <c r="O109" s="87"/>
      <c r="P109" s="218">
        <f>O109*H109</f>
        <v>0</v>
      </c>
      <c r="Q109" s="218">
        <v>0</v>
      </c>
      <c r="R109" s="218">
        <f>Q109*H109</f>
        <v>0</v>
      </c>
      <c r="S109" s="218">
        <v>0</v>
      </c>
      <c r="T109" s="219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20" t="s">
        <v>143</v>
      </c>
      <c r="AT109" s="220" t="s">
        <v>138</v>
      </c>
      <c r="AU109" s="220" t="s">
        <v>78</v>
      </c>
      <c r="AY109" s="20" t="s">
        <v>137</v>
      </c>
      <c r="BE109" s="221">
        <f>IF(N109="základní",J109,0)</f>
        <v>0</v>
      </c>
      <c r="BF109" s="221">
        <f>IF(N109="snížená",J109,0)</f>
        <v>0</v>
      </c>
      <c r="BG109" s="221">
        <f>IF(N109="zákl. přenesená",J109,0)</f>
        <v>0</v>
      </c>
      <c r="BH109" s="221">
        <f>IF(N109="sníž. přenesená",J109,0)</f>
        <v>0</v>
      </c>
      <c r="BI109" s="221">
        <f>IF(N109="nulová",J109,0)</f>
        <v>0</v>
      </c>
      <c r="BJ109" s="20" t="s">
        <v>78</v>
      </c>
      <c r="BK109" s="221">
        <f>ROUND(I109*H109,2)</f>
        <v>0</v>
      </c>
      <c r="BL109" s="20" t="s">
        <v>143</v>
      </c>
      <c r="BM109" s="220" t="s">
        <v>164</v>
      </c>
    </row>
    <row r="110" s="2" customFormat="1">
      <c r="A110" s="41"/>
      <c r="B110" s="42"/>
      <c r="C110" s="43"/>
      <c r="D110" s="222" t="s">
        <v>144</v>
      </c>
      <c r="E110" s="43"/>
      <c r="F110" s="223" t="s">
        <v>165</v>
      </c>
      <c r="G110" s="43"/>
      <c r="H110" s="43"/>
      <c r="I110" s="224"/>
      <c r="J110" s="43"/>
      <c r="K110" s="43"/>
      <c r="L110" s="47"/>
      <c r="M110" s="225"/>
      <c r="N110" s="226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144</v>
      </c>
      <c r="AU110" s="20" t="s">
        <v>78</v>
      </c>
    </row>
    <row r="111" s="2" customFormat="1" ht="24.15" customHeight="1">
      <c r="A111" s="41"/>
      <c r="B111" s="42"/>
      <c r="C111" s="209" t="s">
        <v>166</v>
      </c>
      <c r="D111" s="209" t="s">
        <v>138</v>
      </c>
      <c r="E111" s="210" t="s">
        <v>167</v>
      </c>
      <c r="F111" s="211" t="s">
        <v>168</v>
      </c>
      <c r="G111" s="212" t="s">
        <v>169</v>
      </c>
      <c r="H111" s="213">
        <v>56.340000000000003</v>
      </c>
      <c r="I111" s="214"/>
      <c r="J111" s="215">
        <f>ROUND(I111*H111,2)</f>
        <v>0</v>
      </c>
      <c r="K111" s="211" t="s">
        <v>163</v>
      </c>
      <c r="L111" s="47"/>
      <c r="M111" s="216" t="s">
        <v>19</v>
      </c>
      <c r="N111" s="217" t="s">
        <v>42</v>
      </c>
      <c r="O111" s="87"/>
      <c r="P111" s="218">
        <f>O111*H111</f>
        <v>0</v>
      </c>
      <c r="Q111" s="218">
        <v>0</v>
      </c>
      <c r="R111" s="218">
        <f>Q111*H111</f>
        <v>0</v>
      </c>
      <c r="S111" s="218">
        <v>0</v>
      </c>
      <c r="T111" s="219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20" t="s">
        <v>143</v>
      </c>
      <c r="AT111" s="220" t="s">
        <v>138</v>
      </c>
      <c r="AU111" s="220" t="s">
        <v>78</v>
      </c>
      <c r="AY111" s="20" t="s">
        <v>137</v>
      </c>
      <c r="BE111" s="221">
        <f>IF(N111="základní",J111,0)</f>
        <v>0</v>
      </c>
      <c r="BF111" s="221">
        <f>IF(N111="snížená",J111,0)</f>
        <v>0</v>
      </c>
      <c r="BG111" s="221">
        <f>IF(N111="zákl. přenesená",J111,0)</f>
        <v>0</v>
      </c>
      <c r="BH111" s="221">
        <f>IF(N111="sníž. přenesená",J111,0)</f>
        <v>0</v>
      </c>
      <c r="BI111" s="221">
        <f>IF(N111="nulová",J111,0)</f>
        <v>0</v>
      </c>
      <c r="BJ111" s="20" t="s">
        <v>78</v>
      </c>
      <c r="BK111" s="221">
        <f>ROUND(I111*H111,2)</f>
        <v>0</v>
      </c>
      <c r="BL111" s="20" t="s">
        <v>143</v>
      </c>
      <c r="BM111" s="220" t="s">
        <v>170</v>
      </c>
    </row>
    <row r="112" s="2" customFormat="1">
      <c r="A112" s="41"/>
      <c r="B112" s="42"/>
      <c r="C112" s="43"/>
      <c r="D112" s="222" t="s">
        <v>144</v>
      </c>
      <c r="E112" s="43"/>
      <c r="F112" s="223" t="s">
        <v>171</v>
      </c>
      <c r="G112" s="43"/>
      <c r="H112" s="43"/>
      <c r="I112" s="224"/>
      <c r="J112" s="43"/>
      <c r="K112" s="43"/>
      <c r="L112" s="47"/>
      <c r="M112" s="225"/>
      <c r="N112" s="226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144</v>
      </c>
      <c r="AU112" s="20" t="s">
        <v>78</v>
      </c>
    </row>
    <row r="113" s="2" customFormat="1" ht="16.5" customHeight="1">
      <c r="A113" s="41"/>
      <c r="B113" s="42"/>
      <c r="C113" s="209" t="s">
        <v>153</v>
      </c>
      <c r="D113" s="209" t="s">
        <v>138</v>
      </c>
      <c r="E113" s="210" t="s">
        <v>172</v>
      </c>
      <c r="F113" s="211" t="s">
        <v>173</v>
      </c>
      <c r="G113" s="212" t="s">
        <v>141</v>
      </c>
      <c r="H113" s="213">
        <v>93.766000000000005</v>
      </c>
      <c r="I113" s="214"/>
      <c r="J113" s="215">
        <f>ROUND(I113*H113,2)</f>
        <v>0</v>
      </c>
      <c r="K113" s="211" t="s">
        <v>163</v>
      </c>
      <c r="L113" s="47"/>
      <c r="M113" s="216" t="s">
        <v>19</v>
      </c>
      <c r="N113" s="217" t="s">
        <v>42</v>
      </c>
      <c r="O113" s="87"/>
      <c r="P113" s="218">
        <f>O113*H113</f>
        <v>0</v>
      </c>
      <c r="Q113" s="218">
        <v>0</v>
      </c>
      <c r="R113" s="218">
        <f>Q113*H113</f>
        <v>0</v>
      </c>
      <c r="S113" s="218">
        <v>0</v>
      </c>
      <c r="T113" s="219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20" t="s">
        <v>143</v>
      </c>
      <c r="AT113" s="220" t="s">
        <v>138</v>
      </c>
      <c r="AU113" s="220" t="s">
        <v>78</v>
      </c>
      <c r="AY113" s="20" t="s">
        <v>137</v>
      </c>
      <c r="BE113" s="221">
        <f>IF(N113="základní",J113,0)</f>
        <v>0</v>
      </c>
      <c r="BF113" s="221">
        <f>IF(N113="snížená",J113,0)</f>
        <v>0</v>
      </c>
      <c r="BG113" s="221">
        <f>IF(N113="zákl. přenesená",J113,0)</f>
        <v>0</v>
      </c>
      <c r="BH113" s="221">
        <f>IF(N113="sníž. přenesená",J113,0)</f>
        <v>0</v>
      </c>
      <c r="BI113" s="221">
        <f>IF(N113="nulová",J113,0)</f>
        <v>0</v>
      </c>
      <c r="BJ113" s="20" t="s">
        <v>78</v>
      </c>
      <c r="BK113" s="221">
        <f>ROUND(I113*H113,2)</f>
        <v>0</v>
      </c>
      <c r="BL113" s="20" t="s">
        <v>143</v>
      </c>
      <c r="BM113" s="220" t="s">
        <v>174</v>
      </c>
    </row>
    <row r="114" s="2" customFormat="1">
      <c r="A114" s="41"/>
      <c r="B114" s="42"/>
      <c r="C114" s="43"/>
      <c r="D114" s="222" t="s">
        <v>144</v>
      </c>
      <c r="E114" s="43"/>
      <c r="F114" s="223" t="s">
        <v>148</v>
      </c>
      <c r="G114" s="43"/>
      <c r="H114" s="43"/>
      <c r="I114" s="224"/>
      <c r="J114" s="43"/>
      <c r="K114" s="43"/>
      <c r="L114" s="47"/>
      <c r="M114" s="225"/>
      <c r="N114" s="226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144</v>
      </c>
      <c r="AU114" s="20" t="s">
        <v>78</v>
      </c>
    </row>
    <row r="115" s="2" customFormat="1" ht="24.15" customHeight="1">
      <c r="A115" s="41"/>
      <c r="B115" s="42"/>
      <c r="C115" s="209" t="s">
        <v>175</v>
      </c>
      <c r="D115" s="209" t="s">
        <v>138</v>
      </c>
      <c r="E115" s="210" t="s">
        <v>176</v>
      </c>
      <c r="F115" s="211" t="s">
        <v>177</v>
      </c>
      <c r="G115" s="212" t="s">
        <v>141</v>
      </c>
      <c r="H115" s="213">
        <v>93.766000000000005</v>
      </c>
      <c r="I115" s="214"/>
      <c r="J115" s="215">
        <f>ROUND(I115*H115,2)</f>
        <v>0</v>
      </c>
      <c r="K115" s="211" t="s">
        <v>178</v>
      </c>
      <c r="L115" s="47"/>
      <c r="M115" s="216" t="s">
        <v>19</v>
      </c>
      <c r="N115" s="217" t="s">
        <v>42</v>
      </c>
      <c r="O115" s="87"/>
      <c r="P115" s="218">
        <f>O115*H115</f>
        <v>0</v>
      </c>
      <c r="Q115" s="218">
        <v>0</v>
      </c>
      <c r="R115" s="218">
        <f>Q115*H115</f>
        <v>0</v>
      </c>
      <c r="S115" s="218">
        <v>0</v>
      </c>
      <c r="T115" s="219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20" t="s">
        <v>143</v>
      </c>
      <c r="AT115" s="220" t="s">
        <v>138</v>
      </c>
      <c r="AU115" s="220" t="s">
        <v>78</v>
      </c>
      <c r="AY115" s="20" t="s">
        <v>137</v>
      </c>
      <c r="BE115" s="221">
        <f>IF(N115="základní",J115,0)</f>
        <v>0</v>
      </c>
      <c r="BF115" s="221">
        <f>IF(N115="snížená",J115,0)</f>
        <v>0</v>
      </c>
      <c r="BG115" s="221">
        <f>IF(N115="zákl. přenesená",J115,0)</f>
        <v>0</v>
      </c>
      <c r="BH115" s="221">
        <f>IF(N115="sníž. přenesená",J115,0)</f>
        <v>0</v>
      </c>
      <c r="BI115" s="221">
        <f>IF(N115="nulová",J115,0)</f>
        <v>0</v>
      </c>
      <c r="BJ115" s="20" t="s">
        <v>78</v>
      </c>
      <c r="BK115" s="221">
        <f>ROUND(I115*H115,2)</f>
        <v>0</v>
      </c>
      <c r="BL115" s="20" t="s">
        <v>143</v>
      </c>
      <c r="BM115" s="220" t="s">
        <v>179</v>
      </c>
    </row>
    <row r="116" s="2" customFormat="1">
      <c r="A116" s="41"/>
      <c r="B116" s="42"/>
      <c r="C116" s="43"/>
      <c r="D116" s="222" t="s">
        <v>144</v>
      </c>
      <c r="E116" s="43"/>
      <c r="F116" s="223" t="s">
        <v>148</v>
      </c>
      <c r="G116" s="43"/>
      <c r="H116" s="43"/>
      <c r="I116" s="224"/>
      <c r="J116" s="43"/>
      <c r="K116" s="43"/>
      <c r="L116" s="47"/>
      <c r="M116" s="225"/>
      <c r="N116" s="226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144</v>
      </c>
      <c r="AU116" s="20" t="s">
        <v>78</v>
      </c>
    </row>
    <row r="117" s="11" customFormat="1" ht="25.92" customHeight="1">
      <c r="A117" s="11"/>
      <c r="B117" s="195"/>
      <c r="C117" s="196"/>
      <c r="D117" s="197" t="s">
        <v>70</v>
      </c>
      <c r="E117" s="198" t="s">
        <v>180</v>
      </c>
      <c r="F117" s="198" t="s">
        <v>181</v>
      </c>
      <c r="G117" s="196"/>
      <c r="H117" s="196"/>
      <c r="I117" s="199"/>
      <c r="J117" s="200">
        <f>BK117</f>
        <v>0</v>
      </c>
      <c r="K117" s="196"/>
      <c r="L117" s="201"/>
      <c r="M117" s="202"/>
      <c r="N117" s="203"/>
      <c r="O117" s="203"/>
      <c r="P117" s="204">
        <f>SUM(P118:P128)</f>
        <v>0</v>
      </c>
      <c r="Q117" s="203"/>
      <c r="R117" s="204">
        <f>SUM(R118:R128)</f>
        <v>0</v>
      </c>
      <c r="S117" s="203"/>
      <c r="T117" s="205">
        <f>SUM(T118:T128)</f>
        <v>0</v>
      </c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R117" s="206" t="s">
        <v>78</v>
      </c>
      <c r="AT117" s="207" t="s">
        <v>70</v>
      </c>
      <c r="AU117" s="207" t="s">
        <v>71</v>
      </c>
      <c r="AY117" s="206" t="s">
        <v>137</v>
      </c>
      <c r="BK117" s="208">
        <f>SUM(BK118:BK128)</f>
        <v>0</v>
      </c>
    </row>
    <row r="118" s="2" customFormat="1" ht="21.75" customHeight="1">
      <c r="A118" s="41"/>
      <c r="B118" s="42"/>
      <c r="C118" s="209" t="s">
        <v>158</v>
      </c>
      <c r="D118" s="209" t="s">
        <v>138</v>
      </c>
      <c r="E118" s="210" t="s">
        <v>182</v>
      </c>
      <c r="F118" s="211" t="s">
        <v>183</v>
      </c>
      <c r="G118" s="212" t="s">
        <v>162</v>
      </c>
      <c r="H118" s="213">
        <v>4.4820000000000002</v>
      </c>
      <c r="I118" s="214"/>
      <c r="J118" s="215">
        <f>ROUND(I118*H118,2)</f>
        <v>0</v>
      </c>
      <c r="K118" s="211" t="s">
        <v>184</v>
      </c>
      <c r="L118" s="47"/>
      <c r="M118" s="216" t="s">
        <v>19</v>
      </c>
      <c r="N118" s="217" t="s">
        <v>42</v>
      </c>
      <c r="O118" s="87"/>
      <c r="P118" s="218">
        <f>O118*H118</f>
        <v>0</v>
      </c>
      <c r="Q118" s="218">
        <v>0</v>
      </c>
      <c r="R118" s="218">
        <f>Q118*H118</f>
        <v>0</v>
      </c>
      <c r="S118" s="218">
        <v>0</v>
      </c>
      <c r="T118" s="219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20" t="s">
        <v>143</v>
      </c>
      <c r="AT118" s="220" t="s">
        <v>138</v>
      </c>
      <c r="AU118" s="220" t="s">
        <v>78</v>
      </c>
      <c r="AY118" s="20" t="s">
        <v>137</v>
      </c>
      <c r="BE118" s="221">
        <f>IF(N118="základní",J118,0)</f>
        <v>0</v>
      </c>
      <c r="BF118" s="221">
        <f>IF(N118="snížená",J118,0)</f>
        <v>0</v>
      </c>
      <c r="BG118" s="221">
        <f>IF(N118="zákl. přenesená",J118,0)</f>
        <v>0</v>
      </c>
      <c r="BH118" s="221">
        <f>IF(N118="sníž. přenesená",J118,0)</f>
        <v>0</v>
      </c>
      <c r="BI118" s="221">
        <f>IF(N118="nulová",J118,0)</f>
        <v>0</v>
      </c>
      <c r="BJ118" s="20" t="s">
        <v>78</v>
      </c>
      <c r="BK118" s="221">
        <f>ROUND(I118*H118,2)</f>
        <v>0</v>
      </c>
      <c r="BL118" s="20" t="s">
        <v>143</v>
      </c>
      <c r="BM118" s="220" t="s">
        <v>185</v>
      </c>
    </row>
    <row r="119" s="2" customFormat="1">
      <c r="A119" s="41"/>
      <c r="B119" s="42"/>
      <c r="C119" s="43"/>
      <c r="D119" s="222" t="s">
        <v>144</v>
      </c>
      <c r="E119" s="43"/>
      <c r="F119" s="223" t="s">
        <v>186</v>
      </c>
      <c r="G119" s="43"/>
      <c r="H119" s="43"/>
      <c r="I119" s="224"/>
      <c r="J119" s="43"/>
      <c r="K119" s="43"/>
      <c r="L119" s="47"/>
      <c r="M119" s="225"/>
      <c r="N119" s="226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144</v>
      </c>
      <c r="AU119" s="20" t="s">
        <v>78</v>
      </c>
    </row>
    <row r="120" s="2" customFormat="1" ht="16.5" customHeight="1">
      <c r="A120" s="41"/>
      <c r="B120" s="42"/>
      <c r="C120" s="209" t="s">
        <v>187</v>
      </c>
      <c r="D120" s="209" t="s">
        <v>138</v>
      </c>
      <c r="E120" s="210" t="s">
        <v>188</v>
      </c>
      <c r="F120" s="211" t="s">
        <v>189</v>
      </c>
      <c r="G120" s="212" t="s">
        <v>162</v>
      </c>
      <c r="H120" s="213">
        <v>2.1070000000000002</v>
      </c>
      <c r="I120" s="214"/>
      <c r="J120" s="215">
        <f>ROUND(I120*H120,2)</f>
        <v>0</v>
      </c>
      <c r="K120" s="211" t="s">
        <v>142</v>
      </c>
      <c r="L120" s="47"/>
      <c r="M120" s="216" t="s">
        <v>19</v>
      </c>
      <c r="N120" s="217" t="s">
        <v>42</v>
      </c>
      <c r="O120" s="87"/>
      <c r="P120" s="218">
        <f>O120*H120</f>
        <v>0</v>
      </c>
      <c r="Q120" s="218">
        <v>0</v>
      </c>
      <c r="R120" s="218">
        <f>Q120*H120</f>
        <v>0</v>
      </c>
      <c r="S120" s="218">
        <v>0</v>
      </c>
      <c r="T120" s="219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20" t="s">
        <v>143</v>
      </c>
      <c r="AT120" s="220" t="s">
        <v>138</v>
      </c>
      <c r="AU120" s="220" t="s">
        <v>78</v>
      </c>
      <c r="AY120" s="20" t="s">
        <v>137</v>
      </c>
      <c r="BE120" s="221">
        <f>IF(N120="základní",J120,0)</f>
        <v>0</v>
      </c>
      <c r="BF120" s="221">
        <f>IF(N120="snížená",J120,0)</f>
        <v>0</v>
      </c>
      <c r="BG120" s="221">
        <f>IF(N120="zákl. přenesená",J120,0)</f>
        <v>0</v>
      </c>
      <c r="BH120" s="221">
        <f>IF(N120="sníž. přenesená",J120,0)</f>
        <v>0</v>
      </c>
      <c r="BI120" s="221">
        <f>IF(N120="nulová",J120,0)</f>
        <v>0</v>
      </c>
      <c r="BJ120" s="20" t="s">
        <v>78</v>
      </c>
      <c r="BK120" s="221">
        <f>ROUND(I120*H120,2)</f>
        <v>0</v>
      </c>
      <c r="BL120" s="20" t="s">
        <v>143</v>
      </c>
      <c r="BM120" s="220" t="s">
        <v>190</v>
      </c>
    </row>
    <row r="121" s="2" customFormat="1" ht="24.15" customHeight="1">
      <c r="A121" s="41"/>
      <c r="B121" s="42"/>
      <c r="C121" s="209" t="s">
        <v>164</v>
      </c>
      <c r="D121" s="209" t="s">
        <v>138</v>
      </c>
      <c r="E121" s="210" t="s">
        <v>191</v>
      </c>
      <c r="F121" s="211" t="s">
        <v>192</v>
      </c>
      <c r="G121" s="212" t="s">
        <v>193</v>
      </c>
      <c r="H121" s="213">
        <v>0.078</v>
      </c>
      <c r="I121" s="214"/>
      <c r="J121" s="215">
        <f>ROUND(I121*H121,2)</f>
        <v>0</v>
      </c>
      <c r="K121" s="211" t="s">
        <v>142</v>
      </c>
      <c r="L121" s="47"/>
      <c r="M121" s="216" t="s">
        <v>19</v>
      </c>
      <c r="N121" s="217" t="s">
        <v>42</v>
      </c>
      <c r="O121" s="87"/>
      <c r="P121" s="218">
        <f>O121*H121</f>
        <v>0</v>
      </c>
      <c r="Q121" s="218">
        <v>0</v>
      </c>
      <c r="R121" s="218">
        <f>Q121*H121</f>
        <v>0</v>
      </c>
      <c r="S121" s="218">
        <v>0</v>
      </c>
      <c r="T121" s="219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20" t="s">
        <v>143</v>
      </c>
      <c r="AT121" s="220" t="s">
        <v>138</v>
      </c>
      <c r="AU121" s="220" t="s">
        <v>78</v>
      </c>
      <c r="AY121" s="20" t="s">
        <v>137</v>
      </c>
      <c r="BE121" s="221">
        <f>IF(N121="základní",J121,0)</f>
        <v>0</v>
      </c>
      <c r="BF121" s="221">
        <f>IF(N121="snížená",J121,0)</f>
        <v>0</v>
      </c>
      <c r="BG121" s="221">
        <f>IF(N121="zákl. přenesená",J121,0)</f>
        <v>0</v>
      </c>
      <c r="BH121" s="221">
        <f>IF(N121="sníž. přenesená",J121,0)</f>
        <v>0</v>
      </c>
      <c r="BI121" s="221">
        <f>IF(N121="nulová",J121,0)</f>
        <v>0</v>
      </c>
      <c r="BJ121" s="20" t="s">
        <v>78</v>
      </c>
      <c r="BK121" s="221">
        <f>ROUND(I121*H121,2)</f>
        <v>0</v>
      </c>
      <c r="BL121" s="20" t="s">
        <v>143</v>
      </c>
      <c r="BM121" s="220" t="s">
        <v>194</v>
      </c>
    </row>
    <row r="122" s="2" customFormat="1" ht="37.8" customHeight="1">
      <c r="A122" s="41"/>
      <c r="B122" s="42"/>
      <c r="C122" s="209" t="s">
        <v>195</v>
      </c>
      <c r="D122" s="209" t="s">
        <v>138</v>
      </c>
      <c r="E122" s="210" t="s">
        <v>196</v>
      </c>
      <c r="F122" s="211" t="s">
        <v>197</v>
      </c>
      <c r="G122" s="212" t="s">
        <v>198</v>
      </c>
      <c r="H122" s="213">
        <v>2</v>
      </c>
      <c r="I122" s="214"/>
      <c r="J122" s="215">
        <f>ROUND(I122*H122,2)</f>
        <v>0</v>
      </c>
      <c r="K122" s="211" t="s">
        <v>163</v>
      </c>
      <c r="L122" s="47"/>
      <c r="M122" s="216" t="s">
        <v>19</v>
      </c>
      <c r="N122" s="217" t="s">
        <v>42</v>
      </c>
      <c r="O122" s="87"/>
      <c r="P122" s="218">
        <f>O122*H122</f>
        <v>0</v>
      </c>
      <c r="Q122" s="218">
        <v>0</v>
      </c>
      <c r="R122" s="218">
        <f>Q122*H122</f>
        <v>0</v>
      </c>
      <c r="S122" s="218">
        <v>0</v>
      </c>
      <c r="T122" s="219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20" t="s">
        <v>143</v>
      </c>
      <c r="AT122" s="220" t="s">
        <v>138</v>
      </c>
      <c r="AU122" s="220" t="s">
        <v>78</v>
      </c>
      <c r="AY122" s="20" t="s">
        <v>137</v>
      </c>
      <c r="BE122" s="221">
        <f>IF(N122="základní",J122,0)</f>
        <v>0</v>
      </c>
      <c r="BF122" s="221">
        <f>IF(N122="snížená",J122,0)</f>
        <v>0</v>
      </c>
      <c r="BG122" s="221">
        <f>IF(N122="zákl. přenesená",J122,0)</f>
        <v>0</v>
      </c>
      <c r="BH122" s="221">
        <f>IF(N122="sníž. přenesená",J122,0)</f>
        <v>0</v>
      </c>
      <c r="BI122" s="221">
        <f>IF(N122="nulová",J122,0)</f>
        <v>0</v>
      </c>
      <c r="BJ122" s="20" t="s">
        <v>78</v>
      </c>
      <c r="BK122" s="221">
        <f>ROUND(I122*H122,2)</f>
        <v>0</v>
      </c>
      <c r="BL122" s="20" t="s">
        <v>143</v>
      </c>
      <c r="BM122" s="220" t="s">
        <v>199</v>
      </c>
    </row>
    <row r="123" s="2" customFormat="1" ht="37.8" customHeight="1">
      <c r="A123" s="41"/>
      <c r="B123" s="42"/>
      <c r="C123" s="209" t="s">
        <v>170</v>
      </c>
      <c r="D123" s="209" t="s">
        <v>138</v>
      </c>
      <c r="E123" s="210" t="s">
        <v>200</v>
      </c>
      <c r="F123" s="211" t="s">
        <v>201</v>
      </c>
      <c r="G123" s="212" t="s">
        <v>198</v>
      </c>
      <c r="H123" s="213">
        <v>1</v>
      </c>
      <c r="I123" s="214"/>
      <c r="J123" s="215">
        <f>ROUND(I123*H123,2)</f>
        <v>0</v>
      </c>
      <c r="K123" s="211" t="s">
        <v>163</v>
      </c>
      <c r="L123" s="47"/>
      <c r="M123" s="216" t="s">
        <v>19</v>
      </c>
      <c r="N123" s="217" t="s">
        <v>42</v>
      </c>
      <c r="O123" s="87"/>
      <c r="P123" s="218">
        <f>O123*H123</f>
        <v>0</v>
      </c>
      <c r="Q123" s="218">
        <v>0</v>
      </c>
      <c r="R123" s="218">
        <f>Q123*H123</f>
        <v>0</v>
      </c>
      <c r="S123" s="218">
        <v>0</v>
      </c>
      <c r="T123" s="219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20" t="s">
        <v>143</v>
      </c>
      <c r="AT123" s="220" t="s">
        <v>138</v>
      </c>
      <c r="AU123" s="220" t="s">
        <v>78</v>
      </c>
      <c r="AY123" s="20" t="s">
        <v>137</v>
      </c>
      <c r="BE123" s="221">
        <f>IF(N123="základní",J123,0)</f>
        <v>0</v>
      </c>
      <c r="BF123" s="221">
        <f>IF(N123="snížená",J123,0)</f>
        <v>0</v>
      </c>
      <c r="BG123" s="221">
        <f>IF(N123="zákl. přenesená",J123,0)</f>
        <v>0</v>
      </c>
      <c r="BH123" s="221">
        <f>IF(N123="sníž. přenesená",J123,0)</f>
        <v>0</v>
      </c>
      <c r="BI123" s="221">
        <f>IF(N123="nulová",J123,0)</f>
        <v>0</v>
      </c>
      <c r="BJ123" s="20" t="s">
        <v>78</v>
      </c>
      <c r="BK123" s="221">
        <f>ROUND(I123*H123,2)</f>
        <v>0</v>
      </c>
      <c r="BL123" s="20" t="s">
        <v>143</v>
      </c>
      <c r="BM123" s="220" t="s">
        <v>202</v>
      </c>
    </row>
    <row r="124" s="2" customFormat="1" ht="24.15" customHeight="1">
      <c r="A124" s="41"/>
      <c r="B124" s="42"/>
      <c r="C124" s="209" t="s">
        <v>8</v>
      </c>
      <c r="D124" s="209" t="s">
        <v>138</v>
      </c>
      <c r="E124" s="210" t="s">
        <v>203</v>
      </c>
      <c r="F124" s="211" t="s">
        <v>204</v>
      </c>
      <c r="G124" s="212" t="s">
        <v>141</v>
      </c>
      <c r="H124" s="213">
        <v>22.41</v>
      </c>
      <c r="I124" s="214"/>
      <c r="J124" s="215">
        <f>ROUND(I124*H124,2)</f>
        <v>0</v>
      </c>
      <c r="K124" s="211" t="s">
        <v>142</v>
      </c>
      <c r="L124" s="47"/>
      <c r="M124" s="216" t="s">
        <v>19</v>
      </c>
      <c r="N124" s="217" t="s">
        <v>42</v>
      </c>
      <c r="O124" s="87"/>
      <c r="P124" s="218">
        <f>O124*H124</f>
        <v>0</v>
      </c>
      <c r="Q124" s="218">
        <v>0</v>
      </c>
      <c r="R124" s="218">
        <f>Q124*H124</f>
        <v>0</v>
      </c>
      <c r="S124" s="218">
        <v>0</v>
      </c>
      <c r="T124" s="219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20" t="s">
        <v>143</v>
      </c>
      <c r="AT124" s="220" t="s">
        <v>138</v>
      </c>
      <c r="AU124" s="220" t="s">
        <v>78</v>
      </c>
      <c r="AY124" s="20" t="s">
        <v>137</v>
      </c>
      <c r="BE124" s="221">
        <f>IF(N124="základní",J124,0)</f>
        <v>0</v>
      </c>
      <c r="BF124" s="221">
        <f>IF(N124="snížená",J124,0)</f>
        <v>0</v>
      </c>
      <c r="BG124" s="221">
        <f>IF(N124="zákl. přenesená",J124,0)</f>
        <v>0</v>
      </c>
      <c r="BH124" s="221">
        <f>IF(N124="sníž. přenesená",J124,0)</f>
        <v>0</v>
      </c>
      <c r="BI124" s="221">
        <f>IF(N124="nulová",J124,0)</f>
        <v>0</v>
      </c>
      <c r="BJ124" s="20" t="s">
        <v>78</v>
      </c>
      <c r="BK124" s="221">
        <f>ROUND(I124*H124,2)</f>
        <v>0</v>
      </c>
      <c r="BL124" s="20" t="s">
        <v>143</v>
      </c>
      <c r="BM124" s="220" t="s">
        <v>205</v>
      </c>
    </row>
    <row r="125" s="2" customFormat="1">
      <c r="A125" s="41"/>
      <c r="B125" s="42"/>
      <c r="C125" s="43"/>
      <c r="D125" s="222" t="s">
        <v>144</v>
      </c>
      <c r="E125" s="43"/>
      <c r="F125" s="223" t="s">
        <v>206</v>
      </c>
      <c r="G125" s="43"/>
      <c r="H125" s="43"/>
      <c r="I125" s="224"/>
      <c r="J125" s="43"/>
      <c r="K125" s="43"/>
      <c r="L125" s="47"/>
      <c r="M125" s="225"/>
      <c r="N125" s="226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144</v>
      </c>
      <c r="AU125" s="20" t="s">
        <v>78</v>
      </c>
    </row>
    <row r="126" s="2" customFormat="1" ht="24.15" customHeight="1">
      <c r="A126" s="41"/>
      <c r="B126" s="42"/>
      <c r="C126" s="209" t="s">
        <v>174</v>
      </c>
      <c r="D126" s="209" t="s">
        <v>138</v>
      </c>
      <c r="E126" s="210" t="s">
        <v>207</v>
      </c>
      <c r="F126" s="211" t="s">
        <v>208</v>
      </c>
      <c r="G126" s="212" t="s">
        <v>209</v>
      </c>
      <c r="H126" s="213">
        <v>0.44800000000000001</v>
      </c>
      <c r="I126" s="214"/>
      <c r="J126" s="215">
        <f>ROUND(I126*H126,2)</f>
        <v>0</v>
      </c>
      <c r="K126" s="211" t="s">
        <v>142</v>
      </c>
      <c r="L126" s="47"/>
      <c r="M126" s="216" t="s">
        <v>19</v>
      </c>
      <c r="N126" s="217" t="s">
        <v>42</v>
      </c>
      <c r="O126" s="87"/>
      <c r="P126" s="218">
        <f>O126*H126</f>
        <v>0</v>
      </c>
      <c r="Q126" s="218">
        <v>0</v>
      </c>
      <c r="R126" s="218">
        <f>Q126*H126</f>
        <v>0</v>
      </c>
      <c r="S126" s="218">
        <v>0</v>
      </c>
      <c r="T126" s="219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20" t="s">
        <v>143</v>
      </c>
      <c r="AT126" s="220" t="s">
        <v>138</v>
      </c>
      <c r="AU126" s="220" t="s">
        <v>78</v>
      </c>
      <c r="AY126" s="20" t="s">
        <v>137</v>
      </c>
      <c r="BE126" s="221">
        <f>IF(N126="základní",J126,0)</f>
        <v>0</v>
      </c>
      <c r="BF126" s="221">
        <f>IF(N126="snížená",J126,0)</f>
        <v>0</v>
      </c>
      <c r="BG126" s="221">
        <f>IF(N126="zákl. přenesená",J126,0)</f>
        <v>0</v>
      </c>
      <c r="BH126" s="221">
        <f>IF(N126="sníž. přenesená",J126,0)</f>
        <v>0</v>
      </c>
      <c r="BI126" s="221">
        <f>IF(N126="nulová",J126,0)</f>
        <v>0</v>
      </c>
      <c r="BJ126" s="20" t="s">
        <v>78</v>
      </c>
      <c r="BK126" s="221">
        <f>ROUND(I126*H126,2)</f>
        <v>0</v>
      </c>
      <c r="BL126" s="20" t="s">
        <v>143</v>
      </c>
      <c r="BM126" s="220" t="s">
        <v>210</v>
      </c>
    </row>
    <row r="127" s="2" customFormat="1" ht="37.8" customHeight="1">
      <c r="A127" s="41"/>
      <c r="B127" s="42"/>
      <c r="C127" s="209" t="s">
        <v>211</v>
      </c>
      <c r="D127" s="209" t="s">
        <v>138</v>
      </c>
      <c r="E127" s="210" t="s">
        <v>212</v>
      </c>
      <c r="F127" s="211" t="s">
        <v>213</v>
      </c>
      <c r="G127" s="212" t="s">
        <v>214</v>
      </c>
      <c r="H127" s="213">
        <v>35</v>
      </c>
      <c r="I127" s="214"/>
      <c r="J127" s="215">
        <f>ROUND(I127*H127,2)</f>
        <v>0</v>
      </c>
      <c r="K127" s="211" t="s">
        <v>142</v>
      </c>
      <c r="L127" s="47"/>
      <c r="M127" s="216" t="s">
        <v>19</v>
      </c>
      <c r="N127" s="217" t="s">
        <v>42</v>
      </c>
      <c r="O127" s="87"/>
      <c r="P127" s="218">
        <f>O127*H127</f>
        <v>0</v>
      </c>
      <c r="Q127" s="218">
        <v>0</v>
      </c>
      <c r="R127" s="218">
        <f>Q127*H127</f>
        <v>0</v>
      </c>
      <c r="S127" s="218">
        <v>0</v>
      </c>
      <c r="T127" s="219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20" t="s">
        <v>143</v>
      </c>
      <c r="AT127" s="220" t="s">
        <v>138</v>
      </c>
      <c r="AU127" s="220" t="s">
        <v>78</v>
      </c>
      <c r="AY127" s="20" t="s">
        <v>137</v>
      </c>
      <c r="BE127" s="221">
        <f>IF(N127="základní",J127,0)</f>
        <v>0</v>
      </c>
      <c r="BF127" s="221">
        <f>IF(N127="snížená",J127,0)</f>
        <v>0</v>
      </c>
      <c r="BG127" s="221">
        <f>IF(N127="zákl. přenesená",J127,0)</f>
        <v>0</v>
      </c>
      <c r="BH127" s="221">
        <f>IF(N127="sníž. přenesená",J127,0)</f>
        <v>0</v>
      </c>
      <c r="BI127" s="221">
        <f>IF(N127="nulová",J127,0)</f>
        <v>0</v>
      </c>
      <c r="BJ127" s="20" t="s">
        <v>78</v>
      </c>
      <c r="BK127" s="221">
        <f>ROUND(I127*H127,2)</f>
        <v>0</v>
      </c>
      <c r="BL127" s="20" t="s">
        <v>143</v>
      </c>
      <c r="BM127" s="220" t="s">
        <v>215</v>
      </c>
    </row>
    <row r="128" s="2" customFormat="1" ht="37.8" customHeight="1">
      <c r="A128" s="41"/>
      <c r="B128" s="42"/>
      <c r="C128" s="209" t="s">
        <v>179</v>
      </c>
      <c r="D128" s="209" t="s">
        <v>138</v>
      </c>
      <c r="E128" s="210" t="s">
        <v>216</v>
      </c>
      <c r="F128" s="211" t="s">
        <v>217</v>
      </c>
      <c r="G128" s="212" t="s">
        <v>141</v>
      </c>
      <c r="H128" s="213">
        <v>22.41</v>
      </c>
      <c r="I128" s="214"/>
      <c r="J128" s="215">
        <f>ROUND(I128*H128,2)</f>
        <v>0</v>
      </c>
      <c r="K128" s="211" t="s">
        <v>184</v>
      </c>
      <c r="L128" s="47"/>
      <c r="M128" s="216" t="s">
        <v>19</v>
      </c>
      <c r="N128" s="217" t="s">
        <v>42</v>
      </c>
      <c r="O128" s="87"/>
      <c r="P128" s="218">
        <f>O128*H128</f>
        <v>0</v>
      </c>
      <c r="Q128" s="218">
        <v>0</v>
      </c>
      <c r="R128" s="218">
        <f>Q128*H128</f>
        <v>0</v>
      </c>
      <c r="S128" s="218">
        <v>0</v>
      </c>
      <c r="T128" s="219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20" t="s">
        <v>143</v>
      </c>
      <c r="AT128" s="220" t="s">
        <v>138</v>
      </c>
      <c r="AU128" s="220" t="s">
        <v>78</v>
      </c>
      <c r="AY128" s="20" t="s">
        <v>137</v>
      </c>
      <c r="BE128" s="221">
        <f>IF(N128="základní",J128,0)</f>
        <v>0</v>
      </c>
      <c r="BF128" s="221">
        <f>IF(N128="snížená",J128,0)</f>
        <v>0</v>
      </c>
      <c r="BG128" s="221">
        <f>IF(N128="zákl. přenesená",J128,0)</f>
        <v>0</v>
      </c>
      <c r="BH128" s="221">
        <f>IF(N128="sníž. přenesená",J128,0)</f>
        <v>0</v>
      </c>
      <c r="BI128" s="221">
        <f>IF(N128="nulová",J128,0)</f>
        <v>0</v>
      </c>
      <c r="BJ128" s="20" t="s">
        <v>78</v>
      </c>
      <c r="BK128" s="221">
        <f>ROUND(I128*H128,2)</f>
        <v>0</v>
      </c>
      <c r="BL128" s="20" t="s">
        <v>143</v>
      </c>
      <c r="BM128" s="220" t="s">
        <v>218</v>
      </c>
    </row>
    <row r="129" s="11" customFormat="1" ht="25.92" customHeight="1">
      <c r="A129" s="11"/>
      <c r="B129" s="195"/>
      <c r="C129" s="196"/>
      <c r="D129" s="197" t="s">
        <v>70</v>
      </c>
      <c r="E129" s="198" t="s">
        <v>219</v>
      </c>
      <c r="F129" s="198" t="s">
        <v>220</v>
      </c>
      <c r="G129" s="196"/>
      <c r="H129" s="196"/>
      <c r="I129" s="199"/>
      <c r="J129" s="200">
        <f>BK129</f>
        <v>0</v>
      </c>
      <c r="K129" s="196"/>
      <c r="L129" s="201"/>
      <c r="M129" s="202"/>
      <c r="N129" s="203"/>
      <c r="O129" s="203"/>
      <c r="P129" s="204">
        <f>SUM(P130:P132)</f>
        <v>0</v>
      </c>
      <c r="Q129" s="203"/>
      <c r="R129" s="204">
        <f>SUM(R130:R132)</f>
        <v>0</v>
      </c>
      <c r="S129" s="203"/>
      <c r="T129" s="205">
        <f>SUM(T130:T132)</f>
        <v>0</v>
      </c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R129" s="206" t="s">
        <v>78</v>
      </c>
      <c r="AT129" s="207" t="s">
        <v>70</v>
      </c>
      <c r="AU129" s="207" t="s">
        <v>71</v>
      </c>
      <c r="AY129" s="206" t="s">
        <v>137</v>
      </c>
      <c r="BK129" s="208">
        <f>SUM(BK130:BK132)</f>
        <v>0</v>
      </c>
    </row>
    <row r="130" s="2" customFormat="1" ht="37.8" customHeight="1">
      <c r="A130" s="41"/>
      <c r="B130" s="42"/>
      <c r="C130" s="209" t="s">
        <v>221</v>
      </c>
      <c r="D130" s="209" t="s">
        <v>138</v>
      </c>
      <c r="E130" s="210" t="s">
        <v>222</v>
      </c>
      <c r="F130" s="211" t="s">
        <v>223</v>
      </c>
      <c r="G130" s="212" t="s">
        <v>209</v>
      </c>
      <c r="H130" s="213">
        <v>80</v>
      </c>
      <c r="I130" s="214"/>
      <c r="J130" s="215">
        <f>ROUND(I130*H130,2)</f>
        <v>0</v>
      </c>
      <c r="K130" s="211" t="s">
        <v>142</v>
      </c>
      <c r="L130" s="47"/>
      <c r="M130" s="216" t="s">
        <v>19</v>
      </c>
      <c r="N130" s="217" t="s">
        <v>42</v>
      </c>
      <c r="O130" s="87"/>
      <c r="P130" s="218">
        <f>O130*H130</f>
        <v>0</v>
      </c>
      <c r="Q130" s="218">
        <v>0</v>
      </c>
      <c r="R130" s="218">
        <f>Q130*H130</f>
        <v>0</v>
      </c>
      <c r="S130" s="218">
        <v>0</v>
      </c>
      <c r="T130" s="219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20" t="s">
        <v>143</v>
      </c>
      <c r="AT130" s="220" t="s">
        <v>138</v>
      </c>
      <c r="AU130" s="220" t="s">
        <v>78</v>
      </c>
      <c r="AY130" s="20" t="s">
        <v>137</v>
      </c>
      <c r="BE130" s="221">
        <f>IF(N130="základní",J130,0)</f>
        <v>0</v>
      </c>
      <c r="BF130" s="221">
        <f>IF(N130="snížená",J130,0)</f>
        <v>0</v>
      </c>
      <c r="BG130" s="221">
        <f>IF(N130="zákl. přenesená",J130,0)</f>
        <v>0</v>
      </c>
      <c r="BH130" s="221">
        <f>IF(N130="sníž. přenesená",J130,0)</f>
        <v>0</v>
      </c>
      <c r="BI130" s="221">
        <f>IF(N130="nulová",J130,0)</f>
        <v>0</v>
      </c>
      <c r="BJ130" s="20" t="s">
        <v>78</v>
      </c>
      <c r="BK130" s="221">
        <f>ROUND(I130*H130,2)</f>
        <v>0</v>
      </c>
      <c r="BL130" s="20" t="s">
        <v>143</v>
      </c>
      <c r="BM130" s="220" t="s">
        <v>224</v>
      </c>
    </row>
    <row r="131" s="2" customFormat="1" ht="24.15" customHeight="1">
      <c r="A131" s="41"/>
      <c r="B131" s="42"/>
      <c r="C131" s="209" t="s">
        <v>185</v>
      </c>
      <c r="D131" s="209" t="s">
        <v>138</v>
      </c>
      <c r="E131" s="210" t="s">
        <v>207</v>
      </c>
      <c r="F131" s="211" t="s">
        <v>208</v>
      </c>
      <c r="G131" s="212" t="s">
        <v>209</v>
      </c>
      <c r="H131" s="213">
        <v>40</v>
      </c>
      <c r="I131" s="214"/>
      <c r="J131" s="215">
        <f>ROUND(I131*H131,2)</f>
        <v>0</v>
      </c>
      <c r="K131" s="211" t="s">
        <v>142</v>
      </c>
      <c r="L131" s="47"/>
      <c r="M131" s="216" t="s">
        <v>19</v>
      </c>
      <c r="N131" s="217" t="s">
        <v>42</v>
      </c>
      <c r="O131" s="87"/>
      <c r="P131" s="218">
        <f>O131*H131</f>
        <v>0</v>
      </c>
      <c r="Q131" s="218">
        <v>0</v>
      </c>
      <c r="R131" s="218">
        <f>Q131*H131</f>
        <v>0</v>
      </c>
      <c r="S131" s="218">
        <v>0</v>
      </c>
      <c r="T131" s="219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20" t="s">
        <v>143</v>
      </c>
      <c r="AT131" s="220" t="s">
        <v>138</v>
      </c>
      <c r="AU131" s="220" t="s">
        <v>78</v>
      </c>
      <c r="AY131" s="20" t="s">
        <v>137</v>
      </c>
      <c r="BE131" s="221">
        <f>IF(N131="základní",J131,0)</f>
        <v>0</v>
      </c>
      <c r="BF131" s="221">
        <f>IF(N131="snížená",J131,0)</f>
        <v>0</v>
      </c>
      <c r="BG131" s="221">
        <f>IF(N131="zákl. přenesená",J131,0)</f>
        <v>0</v>
      </c>
      <c r="BH131" s="221">
        <f>IF(N131="sníž. přenesená",J131,0)</f>
        <v>0</v>
      </c>
      <c r="BI131" s="221">
        <f>IF(N131="nulová",J131,0)</f>
        <v>0</v>
      </c>
      <c r="BJ131" s="20" t="s">
        <v>78</v>
      </c>
      <c r="BK131" s="221">
        <f>ROUND(I131*H131,2)</f>
        <v>0</v>
      </c>
      <c r="BL131" s="20" t="s">
        <v>143</v>
      </c>
      <c r="BM131" s="220" t="s">
        <v>225</v>
      </c>
    </row>
    <row r="132" s="2" customFormat="1" ht="33" customHeight="1">
      <c r="A132" s="41"/>
      <c r="B132" s="42"/>
      <c r="C132" s="209" t="s">
        <v>7</v>
      </c>
      <c r="D132" s="209" t="s">
        <v>138</v>
      </c>
      <c r="E132" s="210" t="s">
        <v>226</v>
      </c>
      <c r="F132" s="211" t="s">
        <v>227</v>
      </c>
      <c r="G132" s="212" t="s">
        <v>209</v>
      </c>
      <c r="H132" s="213">
        <v>30</v>
      </c>
      <c r="I132" s="214"/>
      <c r="J132" s="215">
        <f>ROUND(I132*H132,2)</f>
        <v>0</v>
      </c>
      <c r="K132" s="211" t="s">
        <v>142</v>
      </c>
      <c r="L132" s="47"/>
      <c r="M132" s="216" t="s">
        <v>19</v>
      </c>
      <c r="N132" s="217" t="s">
        <v>42</v>
      </c>
      <c r="O132" s="87"/>
      <c r="P132" s="218">
        <f>O132*H132</f>
        <v>0</v>
      </c>
      <c r="Q132" s="218">
        <v>0</v>
      </c>
      <c r="R132" s="218">
        <f>Q132*H132</f>
        <v>0</v>
      </c>
      <c r="S132" s="218">
        <v>0</v>
      </c>
      <c r="T132" s="219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20" t="s">
        <v>143</v>
      </c>
      <c r="AT132" s="220" t="s">
        <v>138</v>
      </c>
      <c r="AU132" s="220" t="s">
        <v>78</v>
      </c>
      <c r="AY132" s="20" t="s">
        <v>137</v>
      </c>
      <c r="BE132" s="221">
        <f>IF(N132="základní",J132,0)</f>
        <v>0</v>
      </c>
      <c r="BF132" s="221">
        <f>IF(N132="snížená",J132,0)</f>
        <v>0</v>
      </c>
      <c r="BG132" s="221">
        <f>IF(N132="zákl. přenesená",J132,0)</f>
        <v>0</v>
      </c>
      <c r="BH132" s="221">
        <f>IF(N132="sníž. přenesená",J132,0)</f>
        <v>0</v>
      </c>
      <c r="BI132" s="221">
        <f>IF(N132="nulová",J132,0)</f>
        <v>0</v>
      </c>
      <c r="BJ132" s="20" t="s">
        <v>78</v>
      </c>
      <c r="BK132" s="221">
        <f>ROUND(I132*H132,2)</f>
        <v>0</v>
      </c>
      <c r="BL132" s="20" t="s">
        <v>143</v>
      </c>
      <c r="BM132" s="220" t="s">
        <v>228</v>
      </c>
    </row>
    <row r="133" s="11" customFormat="1" ht="25.92" customHeight="1">
      <c r="A133" s="11"/>
      <c r="B133" s="195"/>
      <c r="C133" s="196"/>
      <c r="D133" s="197" t="s">
        <v>70</v>
      </c>
      <c r="E133" s="198" t="s">
        <v>229</v>
      </c>
      <c r="F133" s="198" t="s">
        <v>230</v>
      </c>
      <c r="G133" s="196"/>
      <c r="H133" s="196"/>
      <c r="I133" s="199"/>
      <c r="J133" s="200">
        <f>BK133</f>
        <v>0</v>
      </c>
      <c r="K133" s="196"/>
      <c r="L133" s="201"/>
      <c r="M133" s="202"/>
      <c r="N133" s="203"/>
      <c r="O133" s="203"/>
      <c r="P133" s="204">
        <f>SUM(P134:P141)</f>
        <v>0</v>
      </c>
      <c r="Q133" s="203"/>
      <c r="R133" s="204">
        <f>SUM(R134:R141)</f>
        <v>0</v>
      </c>
      <c r="S133" s="203"/>
      <c r="T133" s="205">
        <f>SUM(T134:T141)</f>
        <v>0</v>
      </c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R133" s="206" t="s">
        <v>78</v>
      </c>
      <c r="AT133" s="207" t="s">
        <v>70</v>
      </c>
      <c r="AU133" s="207" t="s">
        <v>71</v>
      </c>
      <c r="AY133" s="206" t="s">
        <v>137</v>
      </c>
      <c r="BK133" s="208">
        <f>SUM(BK134:BK141)</f>
        <v>0</v>
      </c>
    </row>
    <row r="134" s="2" customFormat="1" ht="16.5" customHeight="1">
      <c r="A134" s="41"/>
      <c r="B134" s="42"/>
      <c r="C134" s="209" t="s">
        <v>190</v>
      </c>
      <c r="D134" s="209" t="s">
        <v>138</v>
      </c>
      <c r="E134" s="210" t="s">
        <v>231</v>
      </c>
      <c r="F134" s="211" t="s">
        <v>232</v>
      </c>
      <c r="G134" s="212" t="s">
        <v>141</v>
      </c>
      <c r="H134" s="213">
        <v>93.766000000000005</v>
      </c>
      <c r="I134" s="214"/>
      <c r="J134" s="215">
        <f>ROUND(I134*H134,2)</f>
        <v>0</v>
      </c>
      <c r="K134" s="211" t="s">
        <v>142</v>
      </c>
      <c r="L134" s="47"/>
      <c r="M134" s="216" t="s">
        <v>19</v>
      </c>
      <c r="N134" s="217" t="s">
        <v>42</v>
      </c>
      <c r="O134" s="87"/>
      <c r="P134" s="218">
        <f>O134*H134</f>
        <v>0</v>
      </c>
      <c r="Q134" s="218">
        <v>0</v>
      </c>
      <c r="R134" s="218">
        <f>Q134*H134</f>
        <v>0</v>
      </c>
      <c r="S134" s="218">
        <v>0</v>
      </c>
      <c r="T134" s="219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20" t="s">
        <v>143</v>
      </c>
      <c r="AT134" s="220" t="s">
        <v>138</v>
      </c>
      <c r="AU134" s="220" t="s">
        <v>78</v>
      </c>
      <c r="AY134" s="20" t="s">
        <v>137</v>
      </c>
      <c r="BE134" s="221">
        <f>IF(N134="základní",J134,0)</f>
        <v>0</v>
      </c>
      <c r="BF134" s="221">
        <f>IF(N134="snížená",J134,0)</f>
        <v>0</v>
      </c>
      <c r="BG134" s="221">
        <f>IF(N134="zákl. přenesená",J134,0)</f>
        <v>0</v>
      </c>
      <c r="BH134" s="221">
        <f>IF(N134="sníž. přenesená",J134,0)</f>
        <v>0</v>
      </c>
      <c r="BI134" s="221">
        <f>IF(N134="nulová",J134,0)</f>
        <v>0</v>
      </c>
      <c r="BJ134" s="20" t="s">
        <v>78</v>
      </c>
      <c r="BK134" s="221">
        <f>ROUND(I134*H134,2)</f>
        <v>0</v>
      </c>
      <c r="BL134" s="20" t="s">
        <v>143</v>
      </c>
      <c r="BM134" s="220" t="s">
        <v>233</v>
      </c>
    </row>
    <row r="135" s="2" customFormat="1">
      <c r="A135" s="41"/>
      <c r="B135" s="42"/>
      <c r="C135" s="43"/>
      <c r="D135" s="222" t="s">
        <v>144</v>
      </c>
      <c r="E135" s="43"/>
      <c r="F135" s="223" t="s">
        <v>234</v>
      </c>
      <c r="G135" s="43"/>
      <c r="H135" s="43"/>
      <c r="I135" s="224"/>
      <c r="J135" s="43"/>
      <c r="K135" s="43"/>
      <c r="L135" s="47"/>
      <c r="M135" s="225"/>
      <c r="N135" s="226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144</v>
      </c>
      <c r="AU135" s="20" t="s">
        <v>78</v>
      </c>
    </row>
    <row r="136" s="2" customFormat="1" ht="16.5" customHeight="1">
      <c r="A136" s="41"/>
      <c r="B136" s="42"/>
      <c r="C136" s="209" t="s">
        <v>235</v>
      </c>
      <c r="D136" s="209" t="s">
        <v>138</v>
      </c>
      <c r="E136" s="210" t="s">
        <v>236</v>
      </c>
      <c r="F136" s="211" t="s">
        <v>237</v>
      </c>
      <c r="G136" s="212" t="s">
        <v>141</v>
      </c>
      <c r="H136" s="213">
        <v>93.766000000000005</v>
      </c>
      <c r="I136" s="214"/>
      <c r="J136" s="215">
        <f>ROUND(I136*H136,2)</f>
        <v>0</v>
      </c>
      <c r="K136" s="211" t="s">
        <v>142</v>
      </c>
      <c r="L136" s="47"/>
      <c r="M136" s="216" t="s">
        <v>19</v>
      </c>
      <c r="N136" s="217" t="s">
        <v>42</v>
      </c>
      <c r="O136" s="87"/>
      <c r="P136" s="218">
        <f>O136*H136</f>
        <v>0</v>
      </c>
      <c r="Q136" s="218">
        <v>0</v>
      </c>
      <c r="R136" s="218">
        <f>Q136*H136</f>
        <v>0</v>
      </c>
      <c r="S136" s="218">
        <v>0</v>
      </c>
      <c r="T136" s="219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20" t="s">
        <v>143</v>
      </c>
      <c r="AT136" s="220" t="s">
        <v>138</v>
      </c>
      <c r="AU136" s="220" t="s">
        <v>78</v>
      </c>
      <c r="AY136" s="20" t="s">
        <v>137</v>
      </c>
      <c r="BE136" s="221">
        <f>IF(N136="základní",J136,0)</f>
        <v>0</v>
      </c>
      <c r="BF136" s="221">
        <f>IF(N136="snížená",J136,0)</f>
        <v>0</v>
      </c>
      <c r="BG136" s="221">
        <f>IF(N136="zákl. přenesená",J136,0)</f>
        <v>0</v>
      </c>
      <c r="BH136" s="221">
        <f>IF(N136="sníž. přenesená",J136,0)</f>
        <v>0</v>
      </c>
      <c r="BI136" s="221">
        <f>IF(N136="nulová",J136,0)</f>
        <v>0</v>
      </c>
      <c r="BJ136" s="20" t="s">
        <v>78</v>
      </c>
      <c r="BK136" s="221">
        <f>ROUND(I136*H136,2)</f>
        <v>0</v>
      </c>
      <c r="BL136" s="20" t="s">
        <v>143</v>
      </c>
      <c r="BM136" s="220" t="s">
        <v>238</v>
      </c>
    </row>
    <row r="137" s="2" customFormat="1">
      <c r="A137" s="41"/>
      <c r="B137" s="42"/>
      <c r="C137" s="43"/>
      <c r="D137" s="222" t="s">
        <v>144</v>
      </c>
      <c r="E137" s="43"/>
      <c r="F137" s="223" t="s">
        <v>239</v>
      </c>
      <c r="G137" s="43"/>
      <c r="H137" s="43"/>
      <c r="I137" s="224"/>
      <c r="J137" s="43"/>
      <c r="K137" s="43"/>
      <c r="L137" s="47"/>
      <c r="M137" s="225"/>
      <c r="N137" s="226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144</v>
      </c>
      <c r="AU137" s="20" t="s">
        <v>78</v>
      </c>
    </row>
    <row r="138" s="2" customFormat="1" ht="21.75" customHeight="1">
      <c r="A138" s="41"/>
      <c r="B138" s="42"/>
      <c r="C138" s="209" t="s">
        <v>194</v>
      </c>
      <c r="D138" s="209" t="s">
        <v>138</v>
      </c>
      <c r="E138" s="210" t="s">
        <v>240</v>
      </c>
      <c r="F138" s="211" t="s">
        <v>241</v>
      </c>
      <c r="G138" s="212" t="s">
        <v>162</v>
      </c>
      <c r="H138" s="213">
        <v>2.2410000000000001</v>
      </c>
      <c r="I138" s="214"/>
      <c r="J138" s="215">
        <f>ROUND(I138*H138,2)</f>
        <v>0</v>
      </c>
      <c r="K138" s="211" t="s">
        <v>142</v>
      </c>
      <c r="L138" s="47"/>
      <c r="M138" s="216" t="s">
        <v>19</v>
      </c>
      <c r="N138" s="217" t="s">
        <v>42</v>
      </c>
      <c r="O138" s="87"/>
      <c r="P138" s="218">
        <f>O138*H138</f>
        <v>0</v>
      </c>
      <c r="Q138" s="218">
        <v>0</v>
      </c>
      <c r="R138" s="218">
        <f>Q138*H138</f>
        <v>0</v>
      </c>
      <c r="S138" s="218">
        <v>0</v>
      </c>
      <c r="T138" s="219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20" t="s">
        <v>143</v>
      </c>
      <c r="AT138" s="220" t="s">
        <v>138</v>
      </c>
      <c r="AU138" s="220" t="s">
        <v>78</v>
      </c>
      <c r="AY138" s="20" t="s">
        <v>137</v>
      </c>
      <c r="BE138" s="221">
        <f>IF(N138="základní",J138,0)</f>
        <v>0</v>
      </c>
      <c r="BF138" s="221">
        <f>IF(N138="snížená",J138,0)</f>
        <v>0</v>
      </c>
      <c r="BG138" s="221">
        <f>IF(N138="zákl. přenesená",J138,0)</f>
        <v>0</v>
      </c>
      <c r="BH138" s="221">
        <f>IF(N138="sníž. přenesená",J138,0)</f>
        <v>0</v>
      </c>
      <c r="BI138" s="221">
        <f>IF(N138="nulová",J138,0)</f>
        <v>0</v>
      </c>
      <c r="BJ138" s="20" t="s">
        <v>78</v>
      </c>
      <c r="BK138" s="221">
        <f>ROUND(I138*H138,2)</f>
        <v>0</v>
      </c>
      <c r="BL138" s="20" t="s">
        <v>143</v>
      </c>
      <c r="BM138" s="220" t="s">
        <v>242</v>
      </c>
    </row>
    <row r="139" s="2" customFormat="1">
      <c r="A139" s="41"/>
      <c r="B139" s="42"/>
      <c r="C139" s="43"/>
      <c r="D139" s="222" t="s">
        <v>144</v>
      </c>
      <c r="E139" s="43"/>
      <c r="F139" s="223" t="s">
        <v>243</v>
      </c>
      <c r="G139" s="43"/>
      <c r="H139" s="43"/>
      <c r="I139" s="224"/>
      <c r="J139" s="43"/>
      <c r="K139" s="43"/>
      <c r="L139" s="47"/>
      <c r="M139" s="225"/>
      <c r="N139" s="226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144</v>
      </c>
      <c r="AU139" s="20" t="s">
        <v>78</v>
      </c>
    </row>
    <row r="140" s="2" customFormat="1" ht="21.75" customHeight="1">
      <c r="A140" s="41"/>
      <c r="B140" s="42"/>
      <c r="C140" s="209" t="s">
        <v>244</v>
      </c>
      <c r="D140" s="209" t="s">
        <v>138</v>
      </c>
      <c r="E140" s="210" t="s">
        <v>245</v>
      </c>
      <c r="F140" s="211" t="s">
        <v>246</v>
      </c>
      <c r="G140" s="212" t="s">
        <v>141</v>
      </c>
      <c r="H140" s="213">
        <v>93.766000000000005</v>
      </c>
      <c r="I140" s="214"/>
      <c r="J140" s="215">
        <f>ROUND(I140*H140,2)</f>
        <v>0</v>
      </c>
      <c r="K140" s="211" t="s">
        <v>142</v>
      </c>
      <c r="L140" s="47"/>
      <c r="M140" s="216" t="s">
        <v>19</v>
      </c>
      <c r="N140" s="217" t="s">
        <v>42</v>
      </c>
      <c r="O140" s="87"/>
      <c r="P140" s="218">
        <f>O140*H140</f>
        <v>0</v>
      </c>
      <c r="Q140" s="218">
        <v>0</v>
      </c>
      <c r="R140" s="218">
        <f>Q140*H140</f>
        <v>0</v>
      </c>
      <c r="S140" s="218">
        <v>0</v>
      </c>
      <c r="T140" s="219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20" t="s">
        <v>143</v>
      </c>
      <c r="AT140" s="220" t="s">
        <v>138</v>
      </c>
      <c r="AU140" s="220" t="s">
        <v>78</v>
      </c>
      <c r="AY140" s="20" t="s">
        <v>137</v>
      </c>
      <c r="BE140" s="221">
        <f>IF(N140="základní",J140,0)</f>
        <v>0</v>
      </c>
      <c r="BF140" s="221">
        <f>IF(N140="snížená",J140,0)</f>
        <v>0</v>
      </c>
      <c r="BG140" s="221">
        <f>IF(N140="zákl. přenesená",J140,0)</f>
        <v>0</v>
      </c>
      <c r="BH140" s="221">
        <f>IF(N140="sníž. přenesená",J140,0)</f>
        <v>0</v>
      </c>
      <c r="BI140" s="221">
        <f>IF(N140="nulová",J140,0)</f>
        <v>0</v>
      </c>
      <c r="BJ140" s="20" t="s">
        <v>78</v>
      </c>
      <c r="BK140" s="221">
        <f>ROUND(I140*H140,2)</f>
        <v>0</v>
      </c>
      <c r="BL140" s="20" t="s">
        <v>143</v>
      </c>
      <c r="BM140" s="220" t="s">
        <v>247</v>
      </c>
    </row>
    <row r="141" s="2" customFormat="1">
      <c r="A141" s="41"/>
      <c r="B141" s="42"/>
      <c r="C141" s="43"/>
      <c r="D141" s="222" t="s">
        <v>144</v>
      </c>
      <c r="E141" s="43"/>
      <c r="F141" s="223" t="s">
        <v>248</v>
      </c>
      <c r="G141" s="43"/>
      <c r="H141" s="43"/>
      <c r="I141" s="224"/>
      <c r="J141" s="43"/>
      <c r="K141" s="43"/>
      <c r="L141" s="47"/>
      <c r="M141" s="225"/>
      <c r="N141" s="226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20" t="s">
        <v>144</v>
      </c>
      <c r="AU141" s="20" t="s">
        <v>78</v>
      </c>
    </row>
    <row r="142" s="11" customFormat="1" ht="25.92" customHeight="1">
      <c r="A142" s="11"/>
      <c r="B142" s="195"/>
      <c r="C142" s="196"/>
      <c r="D142" s="197" t="s">
        <v>70</v>
      </c>
      <c r="E142" s="198" t="s">
        <v>249</v>
      </c>
      <c r="F142" s="198" t="s">
        <v>250</v>
      </c>
      <c r="G142" s="196"/>
      <c r="H142" s="196"/>
      <c r="I142" s="199"/>
      <c r="J142" s="200">
        <f>BK142</f>
        <v>0</v>
      </c>
      <c r="K142" s="196"/>
      <c r="L142" s="201"/>
      <c r="M142" s="202"/>
      <c r="N142" s="203"/>
      <c r="O142" s="203"/>
      <c r="P142" s="204">
        <f>P143</f>
        <v>0</v>
      </c>
      <c r="Q142" s="203"/>
      <c r="R142" s="204">
        <f>R143</f>
        <v>0</v>
      </c>
      <c r="S142" s="203"/>
      <c r="T142" s="205">
        <f>T143</f>
        <v>0</v>
      </c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R142" s="206" t="s">
        <v>78</v>
      </c>
      <c r="AT142" s="207" t="s">
        <v>70</v>
      </c>
      <c r="AU142" s="207" t="s">
        <v>71</v>
      </c>
      <c r="AY142" s="206" t="s">
        <v>137</v>
      </c>
      <c r="BK142" s="208">
        <f>BK143</f>
        <v>0</v>
      </c>
    </row>
    <row r="143" s="2" customFormat="1" ht="16.5" customHeight="1">
      <c r="A143" s="41"/>
      <c r="B143" s="42"/>
      <c r="C143" s="209" t="s">
        <v>199</v>
      </c>
      <c r="D143" s="209" t="s">
        <v>138</v>
      </c>
      <c r="E143" s="210" t="s">
        <v>251</v>
      </c>
      <c r="F143" s="211" t="s">
        <v>252</v>
      </c>
      <c r="G143" s="212" t="s">
        <v>193</v>
      </c>
      <c r="H143" s="213">
        <v>2.8900000000000001</v>
      </c>
      <c r="I143" s="214"/>
      <c r="J143" s="215">
        <f>ROUND(I143*H143,2)</f>
        <v>0</v>
      </c>
      <c r="K143" s="211" t="s">
        <v>253</v>
      </c>
      <c r="L143" s="47"/>
      <c r="M143" s="216" t="s">
        <v>19</v>
      </c>
      <c r="N143" s="217" t="s">
        <v>42</v>
      </c>
      <c r="O143" s="87"/>
      <c r="P143" s="218">
        <f>O143*H143</f>
        <v>0</v>
      </c>
      <c r="Q143" s="218">
        <v>0</v>
      </c>
      <c r="R143" s="218">
        <f>Q143*H143</f>
        <v>0</v>
      </c>
      <c r="S143" s="218">
        <v>0</v>
      </c>
      <c r="T143" s="219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20" t="s">
        <v>143</v>
      </c>
      <c r="AT143" s="220" t="s">
        <v>138</v>
      </c>
      <c r="AU143" s="220" t="s">
        <v>78</v>
      </c>
      <c r="AY143" s="20" t="s">
        <v>137</v>
      </c>
      <c r="BE143" s="221">
        <f>IF(N143="základní",J143,0)</f>
        <v>0</v>
      </c>
      <c r="BF143" s="221">
        <f>IF(N143="snížená",J143,0)</f>
        <v>0</v>
      </c>
      <c r="BG143" s="221">
        <f>IF(N143="zákl. přenesená",J143,0)</f>
        <v>0</v>
      </c>
      <c r="BH143" s="221">
        <f>IF(N143="sníž. přenesená",J143,0)</f>
        <v>0</v>
      </c>
      <c r="BI143" s="221">
        <f>IF(N143="nulová",J143,0)</f>
        <v>0</v>
      </c>
      <c r="BJ143" s="20" t="s">
        <v>78</v>
      </c>
      <c r="BK143" s="221">
        <f>ROUND(I143*H143,2)</f>
        <v>0</v>
      </c>
      <c r="BL143" s="20" t="s">
        <v>143</v>
      </c>
      <c r="BM143" s="220" t="s">
        <v>254</v>
      </c>
    </row>
    <row r="144" s="11" customFormat="1" ht="25.92" customHeight="1">
      <c r="A144" s="11"/>
      <c r="B144" s="195"/>
      <c r="C144" s="196"/>
      <c r="D144" s="197" t="s">
        <v>70</v>
      </c>
      <c r="E144" s="198" t="s">
        <v>255</v>
      </c>
      <c r="F144" s="198" t="s">
        <v>256</v>
      </c>
      <c r="G144" s="196"/>
      <c r="H144" s="196"/>
      <c r="I144" s="199"/>
      <c r="J144" s="200">
        <f>BK144</f>
        <v>0</v>
      </c>
      <c r="K144" s="196"/>
      <c r="L144" s="201"/>
      <c r="M144" s="202"/>
      <c r="N144" s="203"/>
      <c r="O144" s="203"/>
      <c r="P144" s="204">
        <f>SUM(P145:P154)</f>
        <v>0</v>
      </c>
      <c r="Q144" s="203"/>
      <c r="R144" s="204">
        <f>SUM(R145:R154)</f>
        <v>0</v>
      </c>
      <c r="S144" s="203"/>
      <c r="T144" s="205">
        <f>SUM(T145:T154)</f>
        <v>0</v>
      </c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R144" s="206" t="s">
        <v>78</v>
      </c>
      <c r="AT144" s="207" t="s">
        <v>70</v>
      </c>
      <c r="AU144" s="207" t="s">
        <v>71</v>
      </c>
      <c r="AY144" s="206" t="s">
        <v>137</v>
      </c>
      <c r="BK144" s="208">
        <f>SUM(BK145:BK154)</f>
        <v>0</v>
      </c>
    </row>
    <row r="145" s="2" customFormat="1" ht="24.15" customHeight="1">
      <c r="A145" s="41"/>
      <c r="B145" s="42"/>
      <c r="C145" s="209" t="s">
        <v>257</v>
      </c>
      <c r="D145" s="209" t="s">
        <v>138</v>
      </c>
      <c r="E145" s="210" t="s">
        <v>258</v>
      </c>
      <c r="F145" s="211" t="s">
        <v>259</v>
      </c>
      <c r="G145" s="212" t="s">
        <v>141</v>
      </c>
      <c r="H145" s="213">
        <v>116.801</v>
      </c>
      <c r="I145" s="214"/>
      <c r="J145" s="215">
        <f>ROUND(I145*H145,2)</f>
        <v>0</v>
      </c>
      <c r="K145" s="211" t="s">
        <v>163</v>
      </c>
      <c r="L145" s="47"/>
      <c r="M145" s="216" t="s">
        <v>19</v>
      </c>
      <c r="N145" s="217" t="s">
        <v>42</v>
      </c>
      <c r="O145" s="87"/>
      <c r="P145" s="218">
        <f>O145*H145</f>
        <v>0</v>
      </c>
      <c r="Q145" s="218">
        <v>0</v>
      </c>
      <c r="R145" s="218">
        <f>Q145*H145</f>
        <v>0</v>
      </c>
      <c r="S145" s="218">
        <v>0</v>
      </c>
      <c r="T145" s="219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20" t="s">
        <v>143</v>
      </c>
      <c r="AT145" s="220" t="s">
        <v>138</v>
      </c>
      <c r="AU145" s="220" t="s">
        <v>78</v>
      </c>
      <c r="AY145" s="20" t="s">
        <v>137</v>
      </c>
      <c r="BE145" s="221">
        <f>IF(N145="základní",J145,0)</f>
        <v>0</v>
      </c>
      <c r="BF145" s="221">
        <f>IF(N145="snížená",J145,0)</f>
        <v>0</v>
      </c>
      <c r="BG145" s="221">
        <f>IF(N145="zákl. přenesená",J145,0)</f>
        <v>0</v>
      </c>
      <c r="BH145" s="221">
        <f>IF(N145="sníž. přenesená",J145,0)</f>
        <v>0</v>
      </c>
      <c r="BI145" s="221">
        <f>IF(N145="nulová",J145,0)</f>
        <v>0</v>
      </c>
      <c r="BJ145" s="20" t="s">
        <v>78</v>
      </c>
      <c r="BK145" s="221">
        <f>ROUND(I145*H145,2)</f>
        <v>0</v>
      </c>
      <c r="BL145" s="20" t="s">
        <v>143</v>
      </c>
      <c r="BM145" s="220" t="s">
        <v>260</v>
      </c>
    </row>
    <row r="146" s="2" customFormat="1">
      <c r="A146" s="41"/>
      <c r="B146" s="42"/>
      <c r="C146" s="43"/>
      <c r="D146" s="222" t="s">
        <v>144</v>
      </c>
      <c r="E146" s="43"/>
      <c r="F146" s="223" t="s">
        <v>261</v>
      </c>
      <c r="G146" s="43"/>
      <c r="H146" s="43"/>
      <c r="I146" s="224"/>
      <c r="J146" s="43"/>
      <c r="K146" s="43"/>
      <c r="L146" s="47"/>
      <c r="M146" s="225"/>
      <c r="N146" s="226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20" t="s">
        <v>144</v>
      </c>
      <c r="AU146" s="20" t="s">
        <v>78</v>
      </c>
    </row>
    <row r="147" s="2" customFormat="1" ht="33" customHeight="1">
      <c r="A147" s="41"/>
      <c r="B147" s="42"/>
      <c r="C147" s="209" t="s">
        <v>202</v>
      </c>
      <c r="D147" s="209" t="s">
        <v>138</v>
      </c>
      <c r="E147" s="210" t="s">
        <v>262</v>
      </c>
      <c r="F147" s="211" t="s">
        <v>263</v>
      </c>
      <c r="G147" s="212" t="s">
        <v>141</v>
      </c>
      <c r="H147" s="213">
        <v>27.181000000000001</v>
      </c>
      <c r="I147" s="214"/>
      <c r="J147" s="215">
        <f>ROUND(I147*H147,2)</f>
        <v>0</v>
      </c>
      <c r="K147" s="211" t="s">
        <v>163</v>
      </c>
      <c r="L147" s="47"/>
      <c r="M147" s="216" t="s">
        <v>19</v>
      </c>
      <c r="N147" s="217" t="s">
        <v>42</v>
      </c>
      <c r="O147" s="87"/>
      <c r="P147" s="218">
        <f>O147*H147</f>
        <v>0</v>
      </c>
      <c r="Q147" s="218">
        <v>0</v>
      </c>
      <c r="R147" s="218">
        <f>Q147*H147</f>
        <v>0</v>
      </c>
      <c r="S147" s="218">
        <v>0</v>
      </c>
      <c r="T147" s="219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20" t="s">
        <v>143</v>
      </c>
      <c r="AT147" s="220" t="s">
        <v>138</v>
      </c>
      <c r="AU147" s="220" t="s">
        <v>78</v>
      </c>
      <c r="AY147" s="20" t="s">
        <v>137</v>
      </c>
      <c r="BE147" s="221">
        <f>IF(N147="základní",J147,0)</f>
        <v>0</v>
      </c>
      <c r="BF147" s="221">
        <f>IF(N147="snížená",J147,0)</f>
        <v>0</v>
      </c>
      <c r="BG147" s="221">
        <f>IF(N147="zákl. přenesená",J147,0)</f>
        <v>0</v>
      </c>
      <c r="BH147" s="221">
        <f>IF(N147="sníž. přenesená",J147,0)</f>
        <v>0</v>
      </c>
      <c r="BI147" s="221">
        <f>IF(N147="nulová",J147,0)</f>
        <v>0</v>
      </c>
      <c r="BJ147" s="20" t="s">
        <v>78</v>
      </c>
      <c r="BK147" s="221">
        <f>ROUND(I147*H147,2)</f>
        <v>0</v>
      </c>
      <c r="BL147" s="20" t="s">
        <v>143</v>
      </c>
      <c r="BM147" s="220" t="s">
        <v>264</v>
      </c>
    </row>
    <row r="148" s="2" customFormat="1">
      <c r="A148" s="41"/>
      <c r="B148" s="42"/>
      <c r="C148" s="43"/>
      <c r="D148" s="222" t="s">
        <v>144</v>
      </c>
      <c r="E148" s="43"/>
      <c r="F148" s="223" t="s">
        <v>265</v>
      </c>
      <c r="G148" s="43"/>
      <c r="H148" s="43"/>
      <c r="I148" s="224"/>
      <c r="J148" s="43"/>
      <c r="K148" s="43"/>
      <c r="L148" s="47"/>
      <c r="M148" s="225"/>
      <c r="N148" s="226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20" t="s">
        <v>144</v>
      </c>
      <c r="AU148" s="20" t="s">
        <v>78</v>
      </c>
    </row>
    <row r="149" s="2" customFormat="1" ht="24.15" customHeight="1">
      <c r="A149" s="41"/>
      <c r="B149" s="42"/>
      <c r="C149" s="209" t="s">
        <v>266</v>
      </c>
      <c r="D149" s="209" t="s">
        <v>138</v>
      </c>
      <c r="E149" s="210" t="s">
        <v>267</v>
      </c>
      <c r="F149" s="211" t="s">
        <v>268</v>
      </c>
      <c r="G149" s="212" t="s">
        <v>141</v>
      </c>
      <c r="H149" s="213">
        <v>1.21</v>
      </c>
      <c r="I149" s="214"/>
      <c r="J149" s="215">
        <f>ROUND(I149*H149,2)</f>
        <v>0</v>
      </c>
      <c r="K149" s="211" t="s">
        <v>163</v>
      </c>
      <c r="L149" s="47"/>
      <c r="M149" s="216" t="s">
        <v>19</v>
      </c>
      <c r="N149" s="217" t="s">
        <v>42</v>
      </c>
      <c r="O149" s="87"/>
      <c r="P149" s="218">
        <f>O149*H149</f>
        <v>0</v>
      </c>
      <c r="Q149" s="218">
        <v>0</v>
      </c>
      <c r="R149" s="218">
        <f>Q149*H149</f>
        <v>0</v>
      </c>
      <c r="S149" s="218">
        <v>0</v>
      </c>
      <c r="T149" s="219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20" t="s">
        <v>143</v>
      </c>
      <c r="AT149" s="220" t="s">
        <v>138</v>
      </c>
      <c r="AU149" s="220" t="s">
        <v>78</v>
      </c>
      <c r="AY149" s="20" t="s">
        <v>137</v>
      </c>
      <c r="BE149" s="221">
        <f>IF(N149="základní",J149,0)</f>
        <v>0</v>
      </c>
      <c r="BF149" s="221">
        <f>IF(N149="snížená",J149,0)</f>
        <v>0</v>
      </c>
      <c r="BG149" s="221">
        <f>IF(N149="zákl. přenesená",J149,0)</f>
        <v>0</v>
      </c>
      <c r="BH149" s="221">
        <f>IF(N149="sníž. přenesená",J149,0)</f>
        <v>0</v>
      </c>
      <c r="BI149" s="221">
        <f>IF(N149="nulová",J149,0)</f>
        <v>0</v>
      </c>
      <c r="BJ149" s="20" t="s">
        <v>78</v>
      </c>
      <c r="BK149" s="221">
        <f>ROUND(I149*H149,2)</f>
        <v>0</v>
      </c>
      <c r="BL149" s="20" t="s">
        <v>143</v>
      </c>
      <c r="BM149" s="220" t="s">
        <v>269</v>
      </c>
    </row>
    <row r="150" s="2" customFormat="1">
      <c r="A150" s="41"/>
      <c r="B150" s="42"/>
      <c r="C150" s="43"/>
      <c r="D150" s="222" t="s">
        <v>144</v>
      </c>
      <c r="E150" s="43"/>
      <c r="F150" s="223" t="s">
        <v>270</v>
      </c>
      <c r="G150" s="43"/>
      <c r="H150" s="43"/>
      <c r="I150" s="224"/>
      <c r="J150" s="43"/>
      <c r="K150" s="43"/>
      <c r="L150" s="47"/>
      <c r="M150" s="225"/>
      <c r="N150" s="226"/>
      <c r="O150" s="87"/>
      <c r="P150" s="87"/>
      <c r="Q150" s="87"/>
      <c r="R150" s="87"/>
      <c r="S150" s="87"/>
      <c r="T150" s="88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20" t="s">
        <v>144</v>
      </c>
      <c r="AU150" s="20" t="s">
        <v>78</v>
      </c>
    </row>
    <row r="151" s="2" customFormat="1" ht="33" customHeight="1">
      <c r="A151" s="41"/>
      <c r="B151" s="42"/>
      <c r="C151" s="209" t="s">
        <v>205</v>
      </c>
      <c r="D151" s="209" t="s">
        <v>138</v>
      </c>
      <c r="E151" s="210" t="s">
        <v>271</v>
      </c>
      <c r="F151" s="211" t="s">
        <v>272</v>
      </c>
      <c r="G151" s="212" t="s">
        <v>141</v>
      </c>
      <c r="H151" s="213">
        <v>88.409999999999997</v>
      </c>
      <c r="I151" s="214"/>
      <c r="J151" s="215">
        <f>ROUND(I151*H151,2)</f>
        <v>0</v>
      </c>
      <c r="K151" s="211" t="s">
        <v>163</v>
      </c>
      <c r="L151" s="47"/>
      <c r="M151" s="216" t="s">
        <v>19</v>
      </c>
      <c r="N151" s="217" t="s">
        <v>42</v>
      </c>
      <c r="O151" s="87"/>
      <c r="P151" s="218">
        <f>O151*H151</f>
        <v>0</v>
      </c>
      <c r="Q151" s="218">
        <v>0</v>
      </c>
      <c r="R151" s="218">
        <f>Q151*H151</f>
        <v>0</v>
      </c>
      <c r="S151" s="218">
        <v>0</v>
      </c>
      <c r="T151" s="219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20" t="s">
        <v>143</v>
      </c>
      <c r="AT151" s="220" t="s">
        <v>138</v>
      </c>
      <c r="AU151" s="220" t="s">
        <v>78</v>
      </c>
      <c r="AY151" s="20" t="s">
        <v>137</v>
      </c>
      <c r="BE151" s="221">
        <f>IF(N151="základní",J151,0)</f>
        <v>0</v>
      </c>
      <c r="BF151" s="221">
        <f>IF(N151="snížená",J151,0)</f>
        <v>0</v>
      </c>
      <c r="BG151" s="221">
        <f>IF(N151="zákl. přenesená",J151,0)</f>
        <v>0</v>
      </c>
      <c r="BH151" s="221">
        <f>IF(N151="sníž. přenesená",J151,0)</f>
        <v>0</v>
      </c>
      <c r="BI151" s="221">
        <f>IF(N151="nulová",J151,0)</f>
        <v>0</v>
      </c>
      <c r="BJ151" s="20" t="s">
        <v>78</v>
      </c>
      <c r="BK151" s="221">
        <f>ROUND(I151*H151,2)</f>
        <v>0</v>
      </c>
      <c r="BL151" s="20" t="s">
        <v>143</v>
      </c>
      <c r="BM151" s="220" t="s">
        <v>273</v>
      </c>
    </row>
    <row r="152" s="2" customFormat="1">
      <c r="A152" s="41"/>
      <c r="B152" s="42"/>
      <c r="C152" s="43"/>
      <c r="D152" s="222" t="s">
        <v>144</v>
      </c>
      <c r="E152" s="43"/>
      <c r="F152" s="223" t="s">
        <v>274</v>
      </c>
      <c r="G152" s="43"/>
      <c r="H152" s="43"/>
      <c r="I152" s="224"/>
      <c r="J152" s="43"/>
      <c r="K152" s="43"/>
      <c r="L152" s="47"/>
      <c r="M152" s="225"/>
      <c r="N152" s="226"/>
      <c r="O152" s="87"/>
      <c r="P152" s="87"/>
      <c r="Q152" s="87"/>
      <c r="R152" s="87"/>
      <c r="S152" s="87"/>
      <c r="T152" s="88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T152" s="20" t="s">
        <v>144</v>
      </c>
      <c r="AU152" s="20" t="s">
        <v>78</v>
      </c>
    </row>
    <row r="153" s="2" customFormat="1" ht="16.5" customHeight="1">
      <c r="A153" s="41"/>
      <c r="B153" s="42"/>
      <c r="C153" s="209" t="s">
        <v>275</v>
      </c>
      <c r="D153" s="209" t="s">
        <v>138</v>
      </c>
      <c r="E153" s="210" t="s">
        <v>276</v>
      </c>
      <c r="F153" s="211" t="s">
        <v>277</v>
      </c>
      <c r="G153" s="212" t="s">
        <v>141</v>
      </c>
      <c r="H153" s="213">
        <v>116.801</v>
      </c>
      <c r="I153" s="214"/>
      <c r="J153" s="215">
        <f>ROUND(I153*H153,2)</f>
        <v>0</v>
      </c>
      <c r="K153" s="211" t="s">
        <v>163</v>
      </c>
      <c r="L153" s="47"/>
      <c r="M153" s="216" t="s">
        <v>19</v>
      </c>
      <c r="N153" s="217" t="s">
        <v>42</v>
      </c>
      <c r="O153" s="87"/>
      <c r="P153" s="218">
        <f>O153*H153</f>
        <v>0</v>
      </c>
      <c r="Q153" s="218">
        <v>0</v>
      </c>
      <c r="R153" s="218">
        <f>Q153*H153</f>
        <v>0</v>
      </c>
      <c r="S153" s="218">
        <v>0</v>
      </c>
      <c r="T153" s="219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20" t="s">
        <v>143</v>
      </c>
      <c r="AT153" s="220" t="s">
        <v>138</v>
      </c>
      <c r="AU153" s="220" t="s">
        <v>78</v>
      </c>
      <c r="AY153" s="20" t="s">
        <v>137</v>
      </c>
      <c r="BE153" s="221">
        <f>IF(N153="základní",J153,0)</f>
        <v>0</v>
      </c>
      <c r="BF153" s="221">
        <f>IF(N153="snížená",J153,0)</f>
        <v>0</v>
      </c>
      <c r="BG153" s="221">
        <f>IF(N153="zákl. přenesená",J153,0)</f>
        <v>0</v>
      </c>
      <c r="BH153" s="221">
        <f>IF(N153="sníž. přenesená",J153,0)</f>
        <v>0</v>
      </c>
      <c r="BI153" s="221">
        <f>IF(N153="nulová",J153,0)</f>
        <v>0</v>
      </c>
      <c r="BJ153" s="20" t="s">
        <v>78</v>
      </c>
      <c r="BK153" s="221">
        <f>ROUND(I153*H153,2)</f>
        <v>0</v>
      </c>
      <c r="BL153" s="20" t="s">
        <v>143</v>
      </c>
      <c r="BM153" s="220" t="s">
        <v>278</v>
      </c>
    </row>
    <row r="154" s="2" customFormat="1">
      <c r="A154" s="41"/>
      <c r="B154" s="42"/>
      <c r="C154" s="43"/>
      <c r="D154" s="222" t="s">
        <v>144</v>
      </c>
      <c r="E154" s="43"/>
      <c r="F154" s="223" t="s">
        <v>279</v>
      </c>
      <c r="G154" s="43"/>
      <c r="H154" s="43"/>
      <c r="I154" s="224"/>
      <c r="J154" s="43"/>
      <c r="K154" s="43"/>
      <c r="L154" s="47"/>
      <c r="M154" s="225"/>
      <c r="N154" s="226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20" t="s">
        <v>144</v>
      </c>
      <c r="AU154" s="20" t="s">
        <v>78</v>
      </c>
    </row>
    <row r="155" s="11" customFormat="1" ht="25.92" customHeight="1">
      <c r="A155" s="11"/>
      <c r="B155" s="195"/>
      <c r="C155" s="196"/>
      <c r="D155" s="197" t="s">
        <v>70</v>
      </c>
      <c r="E155" s="198" t="s">
        <v>280</v>
      </c>
      <c r="F155" s="198" t="s">
        <v>281</v>
      </c>
      <c r="G155" s="196"/>
      <c r="H155" s="196"/>
      <c r="I155" s="199"/>
      <c r="J155" s="200">
        <f>BK155</f>
        <v>0</v>
      </c>
      <c r="K155" s="196"/>
      <c r="L155" s="201"/>
      <c r="M155" s="202"/>
      <c r="N155" s="203"/>
      <c r="O155" s="203"/>
      <c r="P155" s="204">
        <f>SUM(P156:P161)</f>
        <v>0</v>
      </c>
      <c r="Q155" s="203"/>
      <c r="R155" s="204">
        <f>SUM(R156:R161)</f>
        <v>0</v>
      </c>
      <c r="S155" s="203"/>
      <c r="T155" s="205">
        <f>SUM(T156:T161)</f>
        <v>0</v>
      </c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R155" s="206" t="s">
        <v>80</v>
      </c>
      <c r="AT155" s="207" t="s">
        <v>70</v>
      </c>
      <c r="AU155" s="207" t="s">
        <v>71</v>
      </c>
      <c r="AY155" s="206" t="s">
        <v>137</v>
      </c>
      <c r="BK155" s="208">
        <f>SUM(BK156:BK161)</f>
        <v>0</v>
      </c>
    </row>
    <row r="156" s="2" customFormat="1" ht="24.15" customHeight="1">
      <c r="A156" s="41"/>
      <c r="B156" s="42"/>
      <c r="C156" s="209" t="s">
        <v>210</v>
      </c>
      <c r="D156" s="209" t="s">
        <v>138</v>
      </c>
      <c r="E156" s="210" t="s">
        <v>282</v>
      </c>
      <c r="F156" s="211" t="s">
        <v>283</v>
      </c>
      <c r="G156" s="212" t="s">
        <v>141</v>
      </c>
      <c r="H156" s="213">
        <v>72.366</v>
      </c>
      <c r="I156" s="214"/>
      <c r="J156" s="215">
        <f>ROUND(I156*H156,2)</f>
        <v>0</v>
      </c>
      <c r="K156" s="211" t="s">
        <v>142</v>
      </c>
      <c r="L156" s="47"/>
      <c r="M156" s="216" t="s">
        <v>19</v>
      </c>
      <c r="N156" s="217" t="s">
        <v>42</v>
      </c>
      <c r="O156" s="87"/>
      <c r="P156" s="218">
        <f>O156*H156</f>
        <v>0</v>
      </c>
      <c r="Q156" s="218">
        <v>0</v>
      </c>
      <c r="R156" s="218">
        <f>Q156*H156</f>
        <v>0</v>
      </c>
      <c r="S156" s="218">
        <v>0</v>
      </c>
      <c r="T156" s="219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20" t="s">
        <v>174</v>
      </c>
      <c r="AT156" s="220" t="s">
        <v>138</v>
      </c>
      <c r="AU156" s="220" t="s">
        <v>78</v>
      </c>
      <c r="AY156" s="20" t="s">
        <v>137</v>
      </c>
      <c r="BE156" s="221">
        <f>IF(N156="základní",J156,0)</f>
        <v>0</v>
      </c>
      <c r="BF156" s="221">
        <f>IF(N156="snížená",J156,0)</f>
        <v>0</v>
      </c>
      <c r="BG156" s="221">
        <f>IF(N156="zákl. přenesená",J156,0)</f>
        <v>0</v>
      </c>
      <c r="BH156" s="221">
        <f>IF(N156="sníž. přenesená",J156,0)</f>
        <v>0</v>
      </c>
      <c r="BI156" s="221">
        <f>IF(N156="nulová",J156,0)</f>
        <v>0</v>
      </c>
      <c r="BJ156" s="20" t="s">
        <v>78</v>
      </c>
      <c r="BK156" s="221">
        <f>ROUND(I156*H156,2)</f>
        <v>0</v>
      </c>
      <c r="BL156" s="20" t="s">
        <v>174</v>
      </c>
      <c r="BM156" s="220" t="s">
        <v>284</v>
      </c>
    </row>
    <row r="157" s="2" customFormat="1">
      <c r="A157" s="41"/>
      <c r="B157" s="42"/>
      <c r="C157" s="43"/>
      <c r="D157" s="222" t="s">
        <v>144</v>
      </c>
      <c r="E157" s="43"/>
      <c r="F157" s="223" t="s">
        <v>285</v>
      </c>
      <c r="G157" s="43"/>
      <c r="H157" s="43"/>
      <c r="I157" s="224"/>
      <c r="J157" s="43"/>
      <c r="K157" s="43"/>
      <c r="L157" s="47"/>
      <c r="M157" s="225"/>
      <c r="N157" s="226"/>
      <c r="O157" s="87"/>
      <c r="P157" s="87"/>
      <c r="Q157" s="87"/>
      <c r="R157" s="87"/>
      <c r="S157" s="87"/>
      <c r="T157" s="88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20" t="s">
        <v>144</v>
      </c>
      <c r="AU157" s="20" t="s">
        <v>78</v>
      </c>
    </row>
    <row r="158" s="2" customFormat="1" ht="21.75" customHeight="1">
      <c r="A158" s="41"/>
      <c r="B158" s="42"/>
      <c r="C158" s="209" t="s">
        <v>286</v>
      </c>
      <c r="D158" s="209" t="s">
        <v>138</v>
      </c>
      <c r="E158" s="210" t="s">
        <v>287</v>
      </c>
      <c r="F158" s="211" t="s">
        <v>288</v>
      </c>
      <c r="G158" s="212" t="s">
        <v>141</v>
      </c>
      <c r="H158" s="213">
        <v>72.366</v>
      </c>
      <c r="I158" s="214"/>
      <c r="J158" s="215">
        <f>ROUND(I158*H158,2)</f>
        <v>0</v>
      </c>
      <c r="K158" s="211" t="s">
        <v>142</v>
      </c>
      <c r="L158" s="47"/>
      <c r="M158" s="216" t="s">
        <v>19</v>
      </c>
      <c r="N158" s="217" t="s">
        <v>42</v>
      </c>
      <c r="O158" s="87"/>
      <c r="P158" s="218">
        <f>O158*H158</f>
        <v>0</v>
      </c>
      <c r="Q158" s="218">
        <v>0</v>
      </c>
      <c r="R158" s="218">
        <f>Q158*H158</f>
        <v>0</v>
      </c>
      <c r="S158" s="218">
        <v>0</v>
      </c>
      <c r="T158" s="219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20" t="s">
        <v>174</v>
      </c>
      <c r="AT158" s="220" t="s">
        <v>138</v>
      </c>
      <c r="AU158" s="220" t="s">
        <v>78</v>
      </c>
      <c r="AY158" s="20" t="s">
        <v>137</v>
      </c>
      <c r="BE158" s="221">
        <f>IF(N158="základní",J158,0)</f>
        <v>0</v>
      </c>
      <c r="BF158" s="221">
        <f>IF(N158="snížená",J158,0)</f>
        <v>0</v>
      </c>
      <c r="BG158" s="221">
        <f>IF(N158="zákl. přenesená",J158,0)</f>
        <v>0</v>
      </c>
      <c r="BH158" s="221">
        <f>IF(N158="sníž. přenesená",J158,0)</f>
        <v>0</v>
      </c>
      <c r="BI158" s="221">
        <f>IF(N158="nulová",J158,0)</f>
        <v>0</v>
      </c>
      <c r="BJ158" s="20" t="s">
        <v>78</v>
      </c>
      <c r="BK158" s="221">
        <f>ROUND(I158*H158,2)</f>
        <v>0</v>
      </c>
      <c r="BL158" s="20" t="s">
        <v>174</v>
      </c>
      <c r="BM158" s="220" t="s">
        <v>289</v>
      </c>
    </row>
    <row r="159" s="2" customFormat="1">
      <c r="A159" s="41"/>
      <c r="B159" s="42"/>
      <c r="C159" s="43"/>
      <c r="D159" s="222" t="s">
        <v>144</v>
      </c>
      <c r="E159" s="43"/>
      <c r="F159" s="223" t="s">
        <v>290</v>
      </c>
      <c r="G159" s="43"/>
      <c r="H159" s="43"/>
      <c r="I159" s="224"/>
      <c r="J159" s="43"/>
      <c r="K159" s="43"/>
      <c r="L159" s="47"/>
      <c r="M159" s="225"/>
      <c r="N159" s="226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20" t="s">
        <v>144</v>
      </c>
      <c r="AU159" s="20" t="s">
        <v>78</v>
      </c>
    </row>
    <row r="160" s="2" customFormat="1" ht="24.15" customHeight="1">
      <c r="A160" s="41"/>
      <c r="B160" s="42"/>
      <c r="C160" s="209" t="s">
        <v>215</v>
      </c>
      <c r="D160" s="209" t="s">
        <v>138</v>
      </c>
      <c r="E160" s="210" t="s">
        <v>291</v>
      </c>
      <c r="F160" s="211" t="s">
        <v>292</v>
      </c>
      <c r="G160" s="212" t="s">
        <v>141</v>
      </c>
      <c r="H160" s="213">
        <v>72.366</v>
      </c>
      <c r="I160" s="214"/>
      <c r="J160" s="215">
        <f>ROUND(I160*H160,2)</f>
        <v>0</v>
      </c>
      <c r="K160" s="211" t="s">
        <v>142</v>
      </c>
      <c r="L160" s="47"/>
      <c r="M160" s="216" t="s">
        <v>19</v>
      </c>
      <c r="N160" s="217" t="s">
        <v>42</v>
      </c>
      <c r="O160" s="87"/>
      <c r="P160" s="218">
        <f>O160*H160</f>
        <v>0</v>
      </c>
      <c r="Q160" s="218">
        <v>0</v>
      </c>
      <c r="R160" s="218">
        <f>Q160*H160</f>
        <v>0</v>
      </c>
      <c r="S160" s="218">
        <v>0</v>
      </c>
      <c r="T160" s="219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20" t="s">
        <v>174</v>
      </c>
      <c r="AT160" s="220" t="s">
        <v>138</v>
      </c>
      <c r="AU160" s="220" t="s">
        <v>78</v>
      </c>
      <c r="AY160" s="20" t="s">
        <v>137</v>
      </c>
      <c r="BE160" s="221">
        <f>IF(N160="základní",J160,0)</f>
        <v>0</v>
      </c>
      <c r="BF160" s="221">
        <f>IF(N160="snížená",J160,0)</f>
        <v>0</v>
      </c>
      <c r="BG160" s="221">
        <f>IF(N160="zákl. přenesená",J160,0)</f>
        <v>0</v>
      </c>
      <c r="BH160" s="221">
        <f>IF(N160="sníž. přenesená",J160,0)</f>
        <v>0</v>
      </c>
      <c r="BI160" s="221">
        <f>IF(N160="nulová",J160,0)</f>
        <v>0</v>
      </c>
      <c r="BJ160" s="20" t="s">
        <v>78</v>
      </c>
      <c r="BK160" s="221">
        <f>ROUND(I160*H160,2)</f>
        <v>0</v>
      </c>
      <c r="BL160" s="20" t="s">
        <v>174</v>
      </c>
      <c r="BM160" s="220" t="s">
        <v>293</v>
      </c>
    </row>
    <row r="161" s="2" customFormat="1">
      <c r="A161" s="41"/>
      <c r="B161" s="42"/>
      <c r="C161" s="43"/>
      <c r="D161" s="222" t="s">
        <v>144</v>
      </c>
      <c r="E161" s="43"/>
      <c r="F161" s="223" t="s">
        <v>294</v>
      </c>
      <c r="G161" s="43"/>
      <c r="H161" s="43"/>
      <c r="I161" s="224"/>
      <c r="J161" s="43"/>
      <c r="K161" s="43"/>
      <c r="L161" s="47"/>
      <c r="M161" s="225"/>
      <c r="N161" s="226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20" t="s">
        <v>144</v>
      </c>
      <c r="AU161" s="20" t="s">
        <v>78</v>
      </c>
    </row>
    <row r="162" s="11" customFormat="1" ht="25.92" customHeight="1">
      <c r="A162" s="11"/>
      <c r="B162" s="195"/>
      <c r="C162" s="196"/>
      <c r="D162" s="197" t="s">
        <v>70</v>
      </c>
      <c r="E162" s="198" t="s">
        <v>295</v>
      </c>
      <c r="F162" s="198" t="s">
        <v>296</v>
      </c>
      <c r="G162" s="196"/>
      <c r="H162" s="196"/>
      <c r="I162" s="199"/>
      <c r="J162" s="200">
        <f>BK162</f>
        <v>0</v>
      </c>
      <c r="K162" s="196"/>
      <c r="L162" s="201"/>
      <c r="M162" s="202"/>
      <c r="N162" s="203"/>
      <c r="O162" s="203"/>
      <c r="P162" s="204">
        <f>SUM(P163:P165)</f>
        <v>0</v>
      </c>
      <c r="Q162" s="203"/>
      <c r="R162" s="204">
        <f>SUM(R163:R165)</f>
        <v>0</v>
      </c>
      <c r="S162" s="203"/>
      <c r="T162" s="205">
        <f>SUM(T163:T165)</f>
        <v>0</v>
      </c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R162" s="206" t="s">
        <v>80</v>
      </c>
      <c r="AT162" s="207" t="s">
        <v>70</v>
      </c>
      <c r="AU162" s="207" t="s">
        <v>71</v>
      </c>
      <c r="AY162" s="206" t="s">
        <v>137</v>
      </c>
      <c r="BK162" s="208">
        <f>SUM(BK163:BK165)</f>
        <v>0</v>
      </c>
    </row>
    <row r="163" s="2" customFormat="1" ht="16.5" customHeight="1">
      <c r="A163" s="41"/>
      <c r="B163" s="42"/>
      <c r="C163" s="209" t="s">
        <v>297</v>
      </c>
      <c r="D163" s="209" t="s">
        <v>138</v>
      </c>
      <c r="E163" s="210" t="s">
        <v>298</v>
      </c>
      <c r="F163" s="211" t="s">
        <v>299</v>
      </c>
      <c r="G163" s="212" t="s">
        <v>169</v>
      </c>
      <c r="H163" s="213">
        <v>1.8</v>
      </c>
      <c r="I163" s="214"/>
      <c r="J163" s="215">
        <f>ROUND(I163*H163,2)</f>
        <v>0</v>
      </c>
      <c r="K163" s="211" t="s">
        <v>142</v>
      </c>
      <c r="L163" s="47"/>
      <c r="M163" s="216" t="s">
        <v>19</v>
      </c>
      <c r="N163" s="217" t="s">
        <v>42</v>
      </c>
      <c r="O163" s="87"/>
      <c r="P163" s="218">
        <f>O163*H163</f>
        <v>0</v>
      </c>
      <c r="Q163" s="218">
        <v>0</v>
      </c>
      <c r="R163" s="218">
        <f>Q163*H163</f>
        <v>0</v>
      </c>
      <c r="S163" s="218">
        <v>0</v>
      </c>
      <c r="T163" s="219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20" t="s">
        <v>174</v>
      </c>
      <c r="AT163" s="220" t="s">
        <v>138</v>
      </c>
      <c r="AU163" s="220" t="s">
        <v>78</v>
      </c>
      <c r="AY163" s="20" t="s">
        <v>137</v>
      </c>
      <c r="BE163" s="221">
        <f>IF(N163="základní",J163,0)</f>
        <v>0</v>
      </c>
      <c r="BF163" s="221">
        <f>IF(N163="snížená",J163,0)</f>
        <v>0</v>
      </c>
      <c r="BG163" s="221">
        <f>IF(N163="zákl. přenesená",J163,0)</f>
        <v>0</v>
      </c>
      <c r="BH163" s="221">
        <f>IF(N163="sníž. přenesená",J163,0)</f>
        <v>0</v>
      </c>
      <c r="BI163" s="221">
        <f>IF(N163="nulová",J163,0)</f>
        <v>0</v>
      </c>
      <c r="BJ163" s="20" t="s">
        <v>78</v>
      </c>
      <c r="BK163" s="221">
        <f>ROUND(I163*H163,2)</f>
        <v>0</v>
      </c>
      <c r="BL163" s="20" t="s">
        <v>174</v>
      </c>
      <c r="BM163" s="220" t="s">
        <v>300</v>
      </c>
    </row>
    <row r="164" s="2" customFormat="1" ht="21.75" customHeight="1">
      <c r="A164" s="41"/>
      <c r="B164" s="42"/>
      <c r="C164" s="209" t="s">
        <v>218</v>
      </c>
      <c r="D164" s="209" t="s">
        <v>138</v>
      </c>
      <c r="E164" s="210" t="s">
        <v>301</v>
      </c>
      <c r="F164" s="211" t="s">
        <v>302</v>
      </c>
      <c r="G164" s="212" t="s">
        <v>303</v>
      </c>
      <c r="H164" s="213">
        <v>1</v>
      </c>
      <c r="I164" s="214"/>
      <c r="J164" s="215">
        <f>ROUND(I164*H164,2)</f>
        <v>0</v>
      </c>
      <c r="K164" s="211" t="s">
        <v>142</v>
      </c>
      <c r="L164" s="47"/>
      <c r="M164" s="216" t="s">
        <v>19</v>
      </c>
      <c r="N164" s="217" t="s">
        <v>42</v>
      </c>
      <c r="O164" s="87"/>
      <c r="P164" s="218">
        <f>O164*H164</f>
        <v>0</v>
      </c>
      <c r="Q164" s="218">
        <v>0</v>
      </c>
      <c r="R164" s="218">
        <f>Q164*H164</f>
        <v>0</v>
      </c>
      <c r="S164" s="218">
        <v>0</v>
      </c>
      <c r="T164" s="219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20" t="s">
        <v>174</v>
      </c>
      <c r="AT164" s="220" t="s">
        <v>138</v>
      </c>
      <c r="AU164" s="220" t="s">
        <v>78</v>
      </c>
      <c r="AY164" s="20" t="s">
        <v>137</v>
      </c>
      <c r="BE164" s="221">
        <f>IF(N164="základní",J164,0)</f>
        <v>0</v>
      </c>
      <c r="BF164" s="221">
        <f>IF(N164="snížená",J164,0)</f>
        <v>0</v>
      </c>
      <c r="BG164" s="221">
        <f>IF(N164="zákl. přenesená",J164,0)</f>
        <v>0</v>
      </c>
      <c r="BH164" s="221">
        <f>IF(N164="sníž. přenesená",J164,0)</f>
        <v>0</v>
      </c>
      <c r="BI164" s="221">
        <f>IF(N164="nulová",J164,0)</f>
        <v>0</v>
      </c>
      <c r="BJ164" s="20" t="s">
        <v>78</v>
      </c>
      <c r="BK164" s="221">
        <f>ROUND(I164*H164,2)</f>
        <v>0</v>
      </c>
      <c r="BL164" s="20" t="s">
        <v>174</v>
      </c>
      <c r="BM164" s="220" t="s">
        <v>304</v>
      </c>
    </row>
    <row r="165" s="2" customFormat="1" ht="37.8" customHeight="1">
      <c r="A165" s="41"/>
      <c r="B165" s="42"/>
      <c r="C165" s="209" t="s">
        <v>305</v>
      </c>
      <c r="D165" s="209" t="s">
        <v>138</v>
      </c>
      <c r="E165" s="210" t="s">
        <v>306</v>
      </c>
      <c r="F165" s="211" t="s">
        <v>307</v>
      </c>
      <c r="G165" s="212" t="s">
        <v>214</v>
      </c>
      <c r="H165" s="213">
        <v>15</v>
      </c>
      <c r="I165" s="214"/>
      <c r="J165" s="215">
        <f>ROUND(I165*H165,2)</f>
        <v>0</v>
      </c>
      <c r="K165" s="211" t="s">
        <v>142</v>
      </c>
      <c r="L165" s="47"/>
      <c r="M165" s="216" t="s">
        <v>19</v>
      </c>
      <c r="N165" s="217" t="s">
        <v>42</v>
      </c>
      <c r="O165" s="87"/>
      <c r="P165" s="218">
        <f>O165*H165</f>
        <v>0</v>
      </c>
      <c r="Q165" s="218">
        <v>0</v>
      </c>
      <c r="R165" s="218">
        <f>Q165*H165</f>
        <v>0</v>
      </c>
      <c r="S165" s="218">
        <v>0</v>
      </c>
      <c r="T165" s="219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20" t="s">
        <v>174</v>
      </c>
      <c r="AT165" s="220" t="s">
        <v>138</v>
      </c>
      <c r="AU165" s="220" t="s">
        <v>78</v>
      </c>
      <c r="AY165" s="20" t="s">
        <v>137</v>
      </c>
      <c r="BE165" s="221">
        <f>IF(N165="základní",J165,0)</f>
        <v>0</v>
      </c>
      <c r="BF165" s="221">
        <f>IF(N165="snížená",J165,0)</f>
        <v>0</v>
      </c>
      <c r="BG165" s="221">
        <f>IF(N165="zákl. přenesená",J165,0)</f>
        <v>0</v>
      </c>
      <c r="BH165" s="221">
        <f>IF(N165="sníž. přenesená",J165,0)</f>
        <v>0</v>
      </c>
      <c r="BI165" s="221">
        <f>IF(N165="nulová",J165,0)</f>
        <v>0</v>
      </c>
      <c r="BJ165" s="20" t="s">
        <v>78</v>
      </c>
      <c r="BK165" s="221">
        <f>ROUND(I165*H165,2)</f>
        <v>0</v>
      </c>
      <c r="BL165" s="20" t="s">
        <v>174</v>
      </c>
      <c r="BM165" s="220" t="s">
        <v>308</v>
      </c>
    </row>
    <row r="166" s="11" customFormat="1" ht="25.92" customHeight="1">
      <c r="A166" s="11"/>
      <c r="B166" s="195"/>
      <c r="C166" s="196"/>
      <c r="D166" s="197" t="s">
        <v>70</v>
      </c>
      <c r="E166" s="198" t="s">
        <v>309</v>
      </c>
      <c r="F166" s="198" t="s">
        <v>310</v>
      </c>
      <c r="G166" s="196"/>
      <c r="H166" s="196"/>
      <c r="I166" s="199"/>
      <c r="J166" s="200">
        <f>BK166</f>
        <v>0</v>
      </c>
      <c r="K166" s="196"/>
      <c r="L166" s="201"/>
      <c r="M166" s="202"/>
      <c r="N166" s="203"/>
      <c r="O166" s="203"/>
      <c r="P166" s="204">
        <f>SUM(P167:P169)</f>
        <v>0</v>
      </c>
      <c r="Q166" s="203"/>
      <c r="R166" s="204">
        <f>SUM(R167:R169)</f>
        <v>0</v>
      </c>
      <c r="S166" s="203"/>
      <c r="T166" s="205">
        <f>SUM(T167:T169)</f>
        <v>0</v>
      </c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R166" s="206" t="s">
        <v>78</v>
      </c>
      <c r="AT166" s="207" t="s">
        <v>70</v>
      </c>
      <c r="AU166" s="207" t="s">
        <v>71</v>
      </c>
      <c r="AY166" s="206" t="s">
        <v>137</v>
      </c>
      <c r="BK166" s="208">
        <f>SUM(BK167:BK169)</f>
        <v>0</v>
      </c>
    </row>
    <row r="167" s="2" customFormat="1" ht="16.5" customHeight="1">
      <c r="A167" s="41"/>
      <c r="B167" s="42"/>
      <c r="C167" s="209" t="s">
        <v>224</v>
      </c>
      <c r="D167" s="209" t="s">
        <v>138</v>
      </c>
      <c r="E167" s="210" t="s">
        <v>311</v>
      </c>
      <c r="F167" s="211" t="s">
        <v>312</v>
      </c>
      <c r="G167" s="212" t="s">
        <v>169</v>
      </c>
      <c r="H167" s="213">
        <v>1.3100000000000001</v>
      </c>
      <c r="I167" s="214"/>
      <c r="J167" s="215">
        <f>ROUND(I167*H167,2)</f>
        <v>0</v>
      </c>
      <c r="K167" s="211" t="s">
        <v>142</v>
      </c>
      <c r="L167" s="47"/>
      <c r="M167" s="216" t="s">
        <v>19</v>
      </c>
      <c r="N167" s="217" t="s">
        <v>42</v>
      </c>
      <c r="O167" s="87"/>
      <c r="P167" s="218">
        <f>O167*H167</f>
        <v>0</v>
      </c>
      <c r="Q167" s="218">
        <v>0</v>
      </c>
      <c r="R167" s="218">
        <f>Q167*H167</f>
        <v>0</v>
      </c>
      <c r="S167" s="218">
        <v>0</v>
      </c>
      <c r="T167" s="219">
        <f>S167*H167</f>
        <v>0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20" t="s">
        <v>143</v>
      </c>
      <c r="AT167" s="220" t="s">
        <v>138</v>
      </c>
      <c r="AU167" s="220" t="s">
        <v>78</v>
      </c>
      <c r="AY167" s="20" t="s">
        <v>137</v>
      </c>
      <c r="BE167" s="221">
        <f>IF(N167="základní",J167,0)</f>
        <v>0</v>
      </c>
      <c r="BF167" s="221">
        <f>IF(N167="snížená",J167,0)</f>
        <v>0</v>
      </c>
      <c r="BG167" s="221">
        <f>IF(N167="zákl. přenesená",J167,0)</f>
        <v>0</v>
      </c>
      <c r="BH167" s="221">
        <f>IF(N167="sníž. přenesená",J167,0)</f>
        <v>0</v>
      </c>
      <c r="BI167" s="221">
        <f>IF(N167="nulová",J167,0)</f>
        <v>0</v>
      </c>
      <c r="BJ167" s="20" t="s">
        <v>78</v>
      </c>
      <c r="BK167" s="221">
        <f>ROUND(I167*H167,2)</f>
        <v>0</v>
      </c>
      <c r="BL167" s="20" t="s">
        <v>143</v>
      </c>
      <c r="BM167" s="220" t="s">
        <v>313</v>
      </c>
    </row>
    <row r="168" s="2" customFormat="1">
      <c r="A168" s="41"/>
      <c r="B168" s="42"/>
      <c r="C168" s="43"/>
      <c r="D168" s="222" t="s">
        <v>144</v>
      </c>
      <c r="E168" s="43"/>
      <c r="F168" s="223" t="s">
        <v>314</v>
      </c>
      <c r="G168" s="43"/>
      <c r="H168" s="43"/>
      <c r="I168" s="224"/>
      <c r="J168" s="43"/>
      <c r="K168" s="43"/>
      <c r="L168" s="47"/>
      <c r="M168" s="225"/>
      <c r="N168" s="226"/>
      <c r="O168" s="87"/>
      <c r="P168" s="87"/>
      <c r="Q168" s="87"/>
      <c r="R168" s="87"/>
      <c r="S168" s="87"/>
      <c r="T168" s="88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T168" s="20" t="s">
        <v>144</v>
      </c>
      <c r="AU168" s="20" t="s">
        <v>78</v>
      </c>
    </row>
    <row r="169" s="2" customFormat="1" ht="24.15" customHeight="1">
      <c r="A169" s="41"/>
      <c r="B169" s="42"/>
      <c r="C169" s="209" t="s">
        <v>315</v>
      </c>
      <c r="D169" s="209" t="s">
        <v>138</v>
      </c>
      <c r="E169" s="210" t="s">
        <v>316</v>
      </c>
      <c r="F169" s="211" t="s">
        <v>317</v>
      </c>
      <c r="G169" s="212" t="s">
        <v>318</v>
      </c>
      <c r="H169" s="213">
        <v>2</v>
      </c>
      <c r="I169" s="214"/>
      <c r="J169" s="215">
        <f>ROUND(I169*H169,2)</f>
        <v>0</v>
      </c>
      <c r="K169" s="211" t="s">
        <v>163</v>
      </c>
      <c r="L169" s="47"/>
      <c r="M169" s="216" t="s">
        <v>19</v>
      </c>
      <c r="N169" s="217" t="s">
        <v>42</v>
      </c>
      <c r="O169" s="87"/>
      <c r="P169" s="218">
        <f>O169*H169</f>
        <v>0</v>
      </c>
      <c r="Q169" s="218">
        <v>0</v>
      </c>
      <c r="R169" s="218">
        <f>Q169*H169</f>
        <v>0</v>
      </c>
      <c r="S169" s="218">
        <v>0</v>
      </c>
      <c r="T169" s="219">
        <f>S169*H169</f>
        <v>0</v>
      </c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R169" s="220" t="s">
        <v>143</v>
      </c>
      <c r="AT169" s="220" t="s">
        <v>138</v>
      </c>
      <c r="AU169" s="220" t="s">
        <v>78</v>
      </c>
      <c r="AY169" s="20" t="s">
        <v>137</v>
      </c>
      <c r="BE169" s="221">
        <f>IF(N169="základní",J169,0)</f>
        <v>0</v>
      </c>
      <c r="BF169" s="221">
        <f>IF(N169="snížená",J169,0)</f>
        <v>0</v>
      </c>
      <c r="BG169" s="221">
        <f>IF(N169="zákl. přenesená",J169,0)</f>
        <v>0</v>
      </c>
      <c r="BH169" s="221">
        <f>IF(N169="sníž. přenesená",J169,0)</f>
        <v>0</v>
      </c>
      <c r="BI169" s="221">
        <f>IF(N169="nulová",J169,0)</f>
        <v>0</v>
      </c>
      <c r="BJ169" s="20" t="s">
        <v>78</v>
      </c>
      <c r="BK169" s="221">
        <f>ROUND(I169*H169,2)</f>
        <v>0</v>
      </c>
      <c r="BL169" s="20" t="s">
        <v>143</v>
      </c>
      <c r="BM169" s="220" t="s">
        <v>319</v>
      </c>
    </row>
    <row r="170" s="11" customFormat="1" ht="25.92" customHeight="1">
      <c r="A170" s="11"/>
      <c r="B170" s="195"/>
      <c r="C170" s="196"/>
      <c r="D170" s="197" t="s">
        <v>70</v>
      </c>
      <c r="E170" s="198" t="s">
        <v>320</v>
      </c>
      <c r="F170" s="198" t="s">
        <v>321</v>
      </c>
      <c r="G170" s="196"/>
      <c r="H170" s="196"/>
      <c r="I170" s="199"/>
      <c r="J170" s="200">
        <f>BK170</f>
        <v>0</v>
      </c>
      <c r="K170" s="196"/>
      <c r="L170" s="201"/>
      <c r="M170" s="202"/>
      <c r="N170" s="203"/>
      <c r="O170" s="203"/>
      <c r="P170" s="204">
        <f>SUM(P171:P184)</f>
        <v>0</v>
      </c>
      <c r="Q170" s="203"/>
      <c r="R170" s="204">
        <f>SUM(R171:R184)</f>
        <v>0</v>
      </c>
      <c r="S170" s="203"/>
      <c r="T170" s="205">
        <f>SUM(T171:T184)</f>
        <v>0</v>
      </c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R170" s="206" t="s">
        <v>78</v>
      </c>
      <c r="AT170" s="207" t="s">
        <v>70</v>
      </c>
      <c r="AU170" s="207" t="s">
        <v>71</v>
      </c>
      <c r="AY170" s="206" t="s">
        <v>137</v>
      </c>
      <c r="BK170" s="208">
        <f>SUM(BK171:BK184)</f>
        <v>0</v>
      </c>
    </row>
    <row r="171" s="2" customFormat="1" ht="21.75" customHeight="1">
      <c r="A171" s="41"/>
      <c r="B171" s="42"/>
      <c r="C171" s="209" t="s">
        <v>225</v>
      </c>
      <c r="D171" s="209" t="s">
        <v>138</v>
      </c>
      <c r="E171" s="210" t="s">
        <v>322</v>
      </c>
      <c r="F171" s="211" t="s">
        <v>323</v>
      </c>
      <c r="G171" s="212" t="s">
        <v>193</v>
      </c>
      <c r="H171" s="213">
        <v>9.9410000000000007</v>
      </c>
      <c r="I171" s="214"/>
      <c r="J171" s="215">
        <f>ROUND(I171*H171,2)</f>
        <v>0</v>
      </c>
      <c r="K171" s="211" t="s">
        <v>142</v>
      </c>
      <c r="L171" s="47"/>
      <c r="M171" s="216" t="s">
        <v>19</v>
      </c>
      <c r="N171" s="217" t="s">
        <v>42</v>
      </c>
      <c r="O171" s="87"/>
      <c r="P171" s="218">
        <f>O171*H171</f>
        <v>0</v>
      </c>
      <c r="Q171" s="218">
        <v>0</v>
      </c>
      <c r="R171" s="218">
        <f>Q171*H171</f>
        <v>0</v>
      </c>
      <c r="S171" s="218">
        <v>0</v>
      </c>
      <c r="T171" s="219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20" t="s">
        <v>143</v>
      </c>
      <c r="AT171" s="220" t="s">
        <v>138</v>
      </c>
      <c r="AU171" s="220" t="s">
        <v>78</v>
      </c>
      <c r="AY171" s="20" t="s">
        <v>137</v>
      </c>
      <c r="BE171" s="221">
        <f>IF(N171="základní",J171,0)</f>
        <v>0</v>
      </c>
      <c r="BF171" s="221">
        <f>IF(N171="snížená",J171,0)</f>
        <v>0</v>
      </c>
      <c r="BG171" s="221">
        <f>IF(N171="zákl. přenesená",J171,0)</f>
        <v>0</v>
      </c>
      <c r="BH171" s="221">
        <f>IF(N171="sníž. přenesená",J171,0)</f>
        <v>0</v>
      </c>
      <c r="BI171" s="221">
        <f>IF(N171="nulová",J171,0)</f>
        <v>0</v>
      </c>
      <c r="BJ171" s="20" t="s">
        <v>78</v>
      </c>
      <c r="BK171" s="221">
        <f>ROUND(I171*H171,2)</f>
        <v>0</v>
      </c>
      <c r="BL171" s="20" t="s">
        <v>143</v>
      </c>
      <c r="BM171" s="220" t="s">
        <v>324</v>
      </c>
    </row>
    <row r="172" s="2" customFormat="1">
      <c r="A172" s="41"/>
      <c r="B172" s="42"/>
      <c r="C172" s="43"/>
      <c r="D172" s="222" t="s">
        <v>144</v>
      </c>
      <c r="E172" s="43"/>
      <c r="F172" s="223" t="s">
        <v>325</v>
      </c>
      <c r="G172" s="43"/>
      <c r="H172" s="43"/>
      <c r="I172" s="224"/>
      <c r="J172" s="43"/>
      <c r="K172" s="43"/>
      <c r="L172" s="47"/>
      <c r="M172" s="225"/>
      <c r="N172" s="226"/>
      <c r="O172" s="87"/>
      <c r="P172" s="87"/>
      <c r="Q172" s="87"/>
      <c r="R172" s="87"/>
      <c r="S172" s="87"/>
      <c r="T172" s="88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T172" s="20" t="s">
        <v>144</v>
      </c>
      <c r="AU172" s="20" t="s">
        <v>78</v>
      </c>
    </row>
    <row r="173" s="2" customFormat="1" ht="21.75" customHeight="1">
      <c r="A173" s="41"/>
      <c r="B173" s="42"/>
      <c r="C173" s="209" t="s">
        <v>326</v>
      </c>
      <c r="D173" s="209" t="s">
        <v>138</v>
      </c>
      <c r="E173" s="210" t="s">
        <v>327</v>
      </c>
      <c r="F173" s="211" t="s">
        <v>328</v>
      </c>
      <c r="G173" s="212" t="s">
        <v>193</v>
      </c>
      <c r="H173" s="213">
        <v>9.9410000000000007</v>
      </c>
      <c r="I173" s="214"/>
      <c r="J173" s="215">
        <f>ROUND(I173*H173,2)</f>
        <v>0</v>
      </c>
      <c r="K173" s="211" t="s">
        <v>142</v>
      </c>
      <c r="L173" s="47"/>
      <c r="M173" s="216" t="s">
        <v>19</v>
      </c>
      <c r="N173" s="217" t="s">
        <v>42</v>
      </c>
      <c r="O173" s="87"/>
      <c r="P173" s="218">
        <f>O173*H173</f>
        <v>0</v>
      </c>
      <c r="Q173" s="218">
        <v>0</v>
      </c>
      <c r="R173" s="218">
        <f>Q173*H173</f>
        <v>0</v>
      </c>
      <c r="S173" s="218">
        <v>0</v>
      </c>
      <c r="T173" s="219">
        <f>S173*H173</f>
        <v>0</v>
      </c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R173" s="220" t="s">
        <v>143</v>
      </c>
      <c r="AT173" s="220" t="s">
        <v>138</v>
      </c>
      <c r="AU173" s="220" t="s">
        <v>78</v>
      </c>
      <c r="AY173" s="20" t="s">
        <v>137</v>
      </c>
      <c r="BE173" s="221">
        <f>IF(N173="základní",J173,0)</f>
        <v>0</v>
      </c>
      <c r="BF173" s="221">
        <f>IF(N173="snížená",J173,0)</f>
        <v>0</v>
      </c>
      <c r="BG173" s="221">
        <f>IF(N173="zákl. přenesená",J173,0)</f>
        <v>0</v>
      </c>
      <c r="BH173" s="221">
        <f>IF(N173="sníž. přenesená",J173,0)</f>
        <v>0</v>
      </c>
      <c r="BI173" s="221">
        <f>IF(N173="nulová",J173,0)</f>
        <v>0</v>
      </c>
      <c r="BJ173" s="20" t="s">
        <v>78</v>
      </c>
      <c r="BK173" s="221">
        <f>ROUND(I173*H173,2)</f>
        <v>0</v>
      </c>
      <c r="BL173" s="20" t="s">
        <v>143</v>
      </c>
      <c r="BM173" s="220" t="s">
        <v>329</v>
      </c>
    </row>
    <row r="174" s="2" customFormat="1">
      <c r="A174" s="41"/>
      <c r="B174" s="42"/>
      <c r="C174" s="43"/>
      <c r="D174" s="222" t="s">
        <v>144</v>
      </c>
      <c r="E174" s="43"/>
      <c r="F174" s="223" t="s">
        <v>325</v>
      </c>
      <c r="G174" s="43"/>
      <c r="H174" s="43"/>
      <c r="I174" s="224"/>
      <c r="J174" s="43"/>
      <c r="K174" s="43"/>
      <c r="L174" s="47"/>
      <c r="M174" s="225"/>
      <c r="N174" s="226"/>
      <c r="O174" s="87"/>
      <c r="P174" s="87"/>
      <c r="Q174" s="87"/>
      <c r="R174" s="87"/>
      <c r="S174" s="87"/>
      <c r="T174" s="88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T174" s="20" t="s">
        <v>144</v>
      </c>
      <c r="AU174" s="20" t="s">
        <v>78</v>
      </c>
    </row>
    <row r="175" s="2" customFormat="1" ht="16.5" customHeight="1">
      <c r="A175" s="41"/>
      <c r="B175" s="42"/>
      <c r="C175" s="209" t="s">
        <v>228</v>
      </c>
      <c r="D175" s="209" t="s">
        <v>138</v>
      </c>
      <c r="E175" s="210" t="s">
        <v>330</v>
      </c>
      <c r="F175" s="211" t="s">
        <v>331</v>
      </c>
      <c r="G175" s="212" t="s">
        <v>193</v>
      </c>
      <c r="H175" s="213">
        <v>149.11500000000001</v>
      </c>
      <c r="I175" s="214"/>
      <c r="J175" s="215">
        <f>ROUND(I175*H175,2)</f>
        <v>0</v>
      </c>
      <c r="K175" s="211" t="s">
        <v>142</v>
      </c>
      <c r="L175" s="47"/>
      <c r="M175" s="216" t="s">
        <v>19</v>
      </c>
      <c r="N175" s="217" t="s">
        <v>42</v>
      </c>
      <c r="O175" s="87"/>
      <c r="P175" s="218">
        <f>O175*H175</f>
        <v>0</v>
      </c>
      <c r="Q175" s="218">
        <v>0</v>
      </c>
      <c r="R175" s="218">
        <f>Q175*H175</f>
        <v>0</v>
      </c>
      <c r="S175" s="218">
        <v>0</v>
      </c>
      <c r="T175" s="219">
        <f>S175*H175</f>
        <v>0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20" t="s">
        <v>143</v>
      </c>
      <c r="AT175" s="220" t="s">
        <v>138</v>
      </c>
      <c r="AU175" s="220" t="s">
        <v>78</v>
      </c>
      <c r="AY175" s="20" t="s">
        <v>137</v>
      </c>
      <c r="BE175" s="221">
        <f>IF(N175="základní",J175,0)</f>
        <v>0</v>
      </c>
      <c r="BF175" s="221">
        <f>IF(N175="snížená",J175,0)</f>
        <v>0</v>
      </c>
      <c r="BG175" s="221">
        <f>IF(N175="zákl. přenesená",J175,0)</f>
        <v>0</v>
      </c>
      <c r="BH175" s="221">
        <f>IF(N175="sníž. přenesená",J175,0)</f>
        <v>0</v>
      </c>
      <c r="BI175" s="221">
        <f>IF(N175="nulová",J175,0)</f>
        <v>0</v>
      </c>
      <c r="BJ175" s="20" t="s">
        <v>78</v>
      </c>
      <c r="BK175" s="221">
        <f>ROUND(I175*H175,2)</f>
        <v>0</v>
      </c>
      <c r="BL175" s="20" t="s">
        <v>143</v>
      </c>
      <c r="BM175" s="220" t="s">
        <v>332</v>
      </c>
    </row>
    <row r="176" s="2" customFormat="1">
      <c r="A176" s="41"/>
      <c r="B176" s="42"/>
      <c r="C176" s="43"/>
      <c r="D176" s="222" t="s">
        <v>144</v>
      </c>
      <c r="E176" s="43"/>
      <c r="F176" s="223" t="s">
        <v>333</v>
      </c>
      <c r="G176" s="43"/>
      <c r="H176" s="43"/>
      <c r="I176" s="224"/>
      <c r="J176" s="43"/>
      <c r="K176" s="43"/>
      <c r="L176" s="47"/>
      <c r="M176" s="225"/>
      <c r="N176" s="226"/>
      <c r="O176" s="87"/>
      <c r="P176" s="87"/>
      <c r="Q176" s="87"/>
      <c r="R176" s="87"/>
      <c r="S176" s="87"/>
      <c r="T176" s="88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20" t="s">
        <v>144</v>
      </c>
      <c r="AU176" s="20" t="s">
        <v>78</v>
      </c>
    </row>
    <row r="177" s="2" customFormat="1" ht="16.5" customHeight="1">
      <c r="A177" s="41"/>
      <c r="B177" s="42"/>
      <c r="C177" s="209" t="s">
        <v>334</v>
      </c>
      <c r="D177" s="209" t="s">
        <v>138</v>
      </c>
      <c r="E177" s="210" t="s">
        <v>335</v>
      </c>
      <c r="F177" s="211" t="s">
        <v>336</v>
      </c>
      <c r="G177" s="212" t="s">
        <v>193</v>
      </c>
      <c r="H177" s="213">
        <v>9.9410000000000007</v>
      </c>
      <c r="I177" s="214"/>
      <c r="J177" s="215">
        <f>ROUND(I177*H177,2)</f>
        <v>0</v>
      </c>
      <c r="K177" s="211" t="s">
        <v>142</v>
      </c>
      <c r="L177" s="47"/>
      <c r="M177" s="216" t="s">
        <v>19</v>
      </c>
      <c r="N177" s="217" t="s">
        <v>42</v>
      </c>
      <c r="O177" s="87"/>
      <c r="P177" s="218">
        <f>O177*H177</f>
        <v>0</v>
      </c>
      <c r="Q177" s="218">
        <v>0</v>
      </c>
      <c r="R177" s="218">
        <f>Q177*H177</f>
        <v>0</v>
      </c>
      <c r="S177" s="218">
        <v>0</v>
      </c>
      <c r="T177" s="219">
        <f>S177*H177</f>
        <v>0</v>
      </c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R177" s="220" t="s">
        <v>143</v>
      </c>
      <c r="AT177" s="220" t="s">
        <v>138</v>
      </c>
      <c r="AU177" s="220" t="s">
        <v>78</v>
      </c>
      <c r="AY177" s="20" t="s">
        <v>137</v>
      </c>
      <c r="BE177" s="221">
        <f>IF(N177="základní",J177,0)</f>
        <v>0</v>
      </c>
      <c r="BF177" s="221">
        <f>IF(N177="snížená",J177,0)</f>
        <v>0</v>
      </c>
      <c r="BG177" s="221">
        <f>IF(N177="zákl. přenesená",J177,0)</f>
        <v>0</v>
      </c>
      <c r="BH177" s="221">
        <f>IF(N177="sníž. přenesená",J177,0)</f>
        <v>0</v>
      </c>
      <c r="BI177" s="221">
        <f>IF(N177="nulová",J177,0)</f>
        <v>0</v>
      </c>
      <c r="BJ177" s="20" t="s">
        <v>78</v>
      </c>
      <c r="BK177" s="221">
        <f>ROUND(I177*H177,2)</f>
        <v>0</v>
      </c>
      <c r="BL177" s="20" t="s">
        <v>143</v>
      </c>
      <c r="BM177" s="220" t="s">
        <v>337</v>
      </c>
    </row>
    <row r="178" s="2" customFormat="1">
      <c r="A178" s="41"/>
      <c r="B178" s="42"/>
      <c r="C178" s="43"/>
      <c r="D178" s="222" t="s">
        <v>144</v>
      </c>
      <c r="E178" s="43"/>
      <c r="F178" s="223" t="s">
        <v>325</v>
      </c>
      <c r="G178" s="43"/>
      <c r="H178" s="43"/>
      <c r="I178" s="224"/>
      <c r="J178" s="43"/>
      <c r="K178" s="43"/>
      <c r="L178" s="47"/>
      <c r="M178" s="225"/>
      <c r="N178" s="226"/>
      <c r="O178" s="87"/>
      <c r="P178" s="87"/>
      <c r="Q178" s="87"/>
      <c r="R178" s="87"/>
      <c r="S178" s="87"/>
      <c r="T178" s="88"/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T178" s="20" t="s">
        <v>144</v>
      </c>
      <c r="AU178" s="20" t="s">
        <v>78</v>
      </c>
    </row>
    <row r="179" s="2" customFormat="1" ht="16.5" customHeight="1">
      <c r="A179" s="41"/>
      <c r="B179" s="42"/>
      <c r="C179" s="209" t="s">
        <v>233</v>
      </c>
      <c r="D179" s="209" t="s">
        <v>138</v>
      </c>
      <c r="E179" s="210" t="s">
        <v>338</v>
      </c>
      <c r="F179" s="211" t="s">
        <v>339</v>
      </c>
      <c r="G179" s="212" t="s">
        <v>193</v>
      </c>
      <c r="H179" s="213">
        <v>99.409999999999997</v>
      </c>
      <c r="I179" s="214"/>
      <c r="J179" s="215">
        <f>ROUND(I179*H179,2)</f>
        <v>0</v>
      </c>
      <c r="K179" s="211" t="s">
        <v>142</v>
      </c>
      <c r="L179" s="47"/>
      <c r="M179" s="216" t="s">
        <v>19</v>
      </c>
      <c r="N179" s="217" t="s">
        <v>42</v>
      </c>
      <c r="O179" s="87"/>
      <c r="P179" s="218">
        <f>O179*H179</f>
        <v>0</v>
      </c>
      <c r="Q179" s="218">
        <v>0</v>
      </c>
      <c r="R179" s="218">
        <f>Q179*H179</f>
        <v>0</v>
      </c>
      <c r="S179" s="218">
        <v>0</v>
      </c>
      <c r="T179" s="219">
        <f>S179*H179</f>
        <v>0</v>
      </c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R179" s="220" t="s">
        <v>143</v>
      </c>
      <c r="AT179" s="220" t="s">
        <v>138</v>
      </c>
      <c r="AU179" s="220" t="s">
        <v>78</v>
      </c>
      <c r="AY179" s="20" t="s">
        <v>137</v>
      </c>
      <c r="BE179" s="221">
        <f>IF(N179="základní",J179,0)</f>
        <v>0</v>
      </c>
      <c r="BF179" s="221">
        <f>IF(N179="snížená",J179,0)</f>
        <v>0</v>
      </c>
      <c r="BG179" s="221">
        <f>IF(N179="zákl. přenesená",J179,0)</f>
        <v>0</v>
      </c>
      <c r="BH179" s="221">
        <f>IF(N179="sníž. přenesená",J179,0)</f>
        <v>0</v>
      </c>
      <c r="BI179" s="221">
        <f>IF(N179="nulová",J179,0)</f>
        <v>0</v>
      </c>
      <c r="BJ179" s="20" t="s">
        <v>78</v>
      </c>
      <c r="BK179" s="221">
        <f>ROUND(I179*H179,2)</f>
        <v>0</v>
      </c>
      <c r="BL179" s="20" t="s">
        <v>143</v>
      </c>
      <c r="BM179" s="220" t="s">
        <v>340</v>
      </c>
    </row>
    <row r="180" s="2" customFormat="1">
      <c r="A180" s="41"/>
      <c r="B180" s="42"/>
      <c r="C180" s="43"/>
      <c r="D180" s="222" t="s">
        <v>144</v>
      </c>
      <c r="E180" s="43"/>
      <c r="F180" s="223" t="s">
        <v>341</v>
      </c>
      <c r="G180" s="43"/>
      <c r="H180" s="43"/>
      <c r="I180" s="224"/>
      <c r="J180" s="43"/>
      <c r="K180" s="43"/>
      <c r="L180" s="47"/>
      <c r="M180" s="225"/>
      <c r="N180" s="226"/>
      <c r="O180" s="87"/>
      <c r="P180" s="87"/>
      <c r="Q180" s="87"/>
      <c r="R180" s="87"/>
      <c r="S180" s="87"/>
      <c r="T180" s="88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T180" s="20" t="s">
        <v>144</v>
      </c>
      <c r="AU180" s="20" t="s">
        <v>78</v>
      </c>
    </row>
    <row r="181" s="2" customFormat="1" ht="21.75" customHeight="1">
      <c r="A181" s="41"/>
      <c r="B181" s="42"/>
      <c r="C181" s="209" t="s">
        <v>342</v>
      </c>
      <c r="D181" s="209" t="s">
        <v>138</v>
      </c>
      <c r="E181" s="210" t="s">
        <v>343</v>
      </c>
      <c r="F181" s="211" t="s">
        <v>344</v>
      </c>
      <c r="G181" s="212" t="s">
        <v>193</v>
      </c>
      <c r="H181" s="213">
        <v>9.9410000000000007</v>
      </c>
      <c r="I181" s="214"/>
      <c r="J181" s="215">
        <f>ROUND(I181*H181,2)</f>
        <v>0</v>
      </c>
      <c r="K181" s="211" t="s">
        <v>142</v>
      </c>
      <c r="L181" s="47"/>
      <c r="M181" s="216" t="s">
        <v>19</v>
      </c>
      <c r="N181" s="217" t="s">
        <v>42</v>
      </c>
      <c r="O181" s="87"/>
      <c r="P181" s="218">
        <f>O181*H181</f>
        <v>0</v>
      </c>
      <c r="Q181" s="218">
        <v>0</v>
      </c>
      <c r="R181" s="218">
        <f>Q181*H181</f>
        <v>0</v>
      </c>
      <c r="S181" s="218">
        <v>0</v>
      </c>
      <c r="T181" s="219">
        <f>S181*H181</f>
        <v>0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20" t="s">
        <v>143</v>
      </c>
      <c r="AT181" s="220" t="s">
        <v>138</v>
      </c>
      <c r="AU181" s="220" t="s">
        <v>78</v>
      </c>
      <c r="AY181" s="20" t="s">
        <v>137</v>
      </c>
      <c r="BE181" s="221">
        <f>IF(N181="základní",J181,0)</f>
        <v>0</v>
      </c>
      <c r="BF181" s="221">
        <f>IF(N181="snížená",J181,0)</f>
        <v>0</v>
      </c>
      <c r="BG181" s="221">
        <f>IF(N181="zákl. přenesená",J181,0)</f>
        <v>0</v>
      </c>
      <c r="BH181" s="221">
        <f>IF(N181="sníž. přenesená",J181,0)</f>
        <v>0</v>
      </c>
      <c r="BI181" s="221">
        <f>IF(N181="nulová",J181,0)</f>
        <v>0</v>
      </c>
      <c r="BJ181" s="20" t="s">
        <v>78</v>
      </c>
      <c r="BK181" s="221">
        <f>ROUND(I181*H181,2)</f>
        <v>0</v>
      </c>
      <c r="BL181" s="20" t="s">
        <v>143</v>
      </c>
      <c r="BM181" s="220" t="s">
        <v>345</v>
      </c>
    </row>
    <row r="182" s="2" customFormat="1">
      <c r="A182" s="41"/>
      <c r="B182" s="42"/>
      <c r="C182" s="43"/>
      <c r="D182" s="222" t="s">
        <v>144</v>
      </c>
      <c r="E182" s="43"/>
      <c r="F182" s="223" t="s">
        <v>325</v>
      </c>
      <c r="G182" s="43"/>
      <c r="H182" s="43"/>
      <c r="I182" s="224"/>
      <c r="J182" s="43"/>
      <c r="K182" s="43"/>
      <c r="L182" s="47"/>
      <c r="M182" s="225"/>
      <c r="N182" s="226"/>
      <c r="O182" s="87"/>
      <c r="P182" s="87"/>
      <c r="Q182" s="87"/>
      <c r="R182" s="87"/>
      <c r="S182" s="87"/>
      <c r="T182" s="88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T182" s="20" t="s">
        <v>144</v>
      </c>
      <c r="AU182" s="20" t="s">
        <v>78</v>
      </c>
    </row>
    <row r="183" s="2" customFormat="1" ht="21.75" customHeight="1">
      <c r="A183" s="41"/>
      <c r="B183" s="42"/>
      <c r="C183" s="209" t="s">
        <v>238</v>
      </c>
      <c r="D183" s="209" t="s">
        <v>138</v>
      </c>
      <c r="E183" s="210" t="s">
        <v>346</v>
      </c>
      <c r="F183" s="211" t="s">
        <v>347</v>
      </c>
      <c r="G183" s="212" t="s">
        <v>193</v>
      </c>
      <c r="H183" s="213">
        <v>9.9410000000000007</v>
      </c>
      <c r="I183" s="214"/>
      <c r="J183" s="215">
        <f>ROUND(I183*H183,2)</f>
        <v>0</v>
      </c>
      <c r="K183" s="211" t="s">
        <v>142</v>
      </c>
      <c r="L183" s="47"/>
      <c r="M183" s="216" t="s">
        <v>19</v>
      </c>
      <c r="N183" s="217" t="s">
        <v>42</v>
      </c>
      <c r="O183" s="87"/>
      <c r="P183" s="218">
        <f>O183*H183</f>
        <v>0</v>
      </c>
      <c r="Q183" s="218">
        <v>0</v>
      </c>
      <c r="R183" s="218">
        <f>Q183*H183</f>
        <v>0</v>
      </c>
      <c r="S183" s="218">
        <v>0</v>
      </c>
      <c r="T183" s="219">
        <f>S183*H183</f>
        <v>0</v>
      </c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R183" s="220" t="s">
        <v>143</v>
      </c>
      <c r="AT183" s="220" t="s">
        <v>138</v>
      </c>
      <c r="AU183" s="220" t="s">
        <v>78</v>
      </c>
      <c r="AY183" s="20" t="s">
        <v>137</v>
      </c>
      <c r="BE183" s="221">
        <f>IF(N183="základní",J183,0)</f>
        <v>0</v>
      </c>
      <c r="BF183" s="221">
        <f>IF(N183="snížená",J183,0)</f>
        <v>0</v>
      </c>
      <c r="BG183" s="221">
        <f>IF(N183="zákl. přenesená",J183,0)</f>
        <v>0</v>
      </c>
      <c r="BH183" s="221">
        <f>IF(N183="sníž. přenesená",J183,0)</f>
        <v>0</v>
      </c>
      <c r="BI183" s="221">
        <f>IF(N183="nulová",J183,0)</f>
        <v>0</v>
      </c>
      <c r="BJ183" s="20" t="s">
        <v>78</v>
      </c>
      <c r="BK183" s="221">
        <f>ROUND(I183*H183,2)</f>
        <v>0</v>
      </c>
      <c r="BL183" s="20" t="s">
        <v>143</v>
      </c>
      <c r="BM183" s="220" t="s">
        <v>348</v>
      </c>
    </row>
    <row r="184" s="2" customFormat="1">
      <c r="A184" s="41"/>
      <c r="B184" s="42"/>
      <c r="C184" s="43"/>
      <c r="D184" s="222" t="s">
        <v>144</v>
      </c>
      <c r="E184" s="43"/>
      <c r="F184" s="223" t="s">
        <v>325</v>
      </c>
      <c r="G184" s="43"/>
      <c r="H184" s="43"/>
      <c r="I184" s="224"/>
      <c r="J184" s="43"/>
      <c r="K184" s="43"/>
      <c r="L184" s="47"/>
      <c r="M184" s="225"/>
      <c r="N184" s="226"/>
      <c r="O184" s="87"/>
      <c r="P184" s="87"/>
      <c r="Q184" s="87"/>
      <c r="R184" s="87"/>
      <c r="S184" s="87"/>
      <c r="T184" s="88"/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T184" s="20" t="s">
        <v>144</v>
      </c>
      <c r="AU184" s="20" t="s">
        <v>78</v>
      </c>
    </row>
    <row r="185" s="11" customFormat="1" ht="25.92" customHeight="1">
      <c r="A185" s="11"/>
      <c r="B185" s="195"/>
      <c r="C185" s="196"/>
      <c r="D185" s="197" t="s">
        <v>70</v>
      </c>
      <c r="E185" s="198" t="s">
        <v>349</v>
      </c>
      <c r="F185" s="198" t="s">
        <v>350</v>
      </c>
      <c r="G185" s="196"/>
      <c r="H185" s="196"/>
      <c r="I185" s="199"/>
      <c r="J185" s="200">
        <f>BK185</f>
        <v>0</v>
      </c>
      <c r="K185" s="196"/>
      <c r="L185" s="201"/>
      <c r="M185" s="202"/>
      <c r="N185" s="203"/>
      <c r="O185" s="203"/>
      <c r="P185" s="204">
        <f>SUM(P186:P189)</f>
        <v>0</v>
      </c>
      <c r="Q185" s="203"/>
      <c r="R185" s="204">
        <f>SUM(R186:R189)</f>
        <v>0</v>
      </c>
      <c r="S185" s="203"/>
      <c r="T185" s="205">
        <f>SUM(T186:T189)</f>
        <v>0</v>
      </c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R185" s="206" t="s">
        <v>78</v>
      </c>
      <c r="AT185" s="207" t="s">
        <v>70</v>
      </c>
      <c r="AU185" s="207" t="s">
        <v>71</v>
      </c>
      <c r="AY185" s="206" t="s">
        <v>137</v>
      </c>
      <c r="BK185" s="208">
        <f>SUM(BK186:BK189)</f>
        <v>0</v>
      </c>
    </row>
    <row r="186" s="2" customFormat="1" ht="16.5" customHeight="1">
      <c r="A186" s="41"/>
      <c r="B186" s="42"/>
      <c r="C186" s="209" t="s">
        <v>351</v>
      </c>
      <c r="D186" s="209" t="s">
        <v>138</v>
      </c>
      <c r="E186" s="210" t="s">
        <v>352</v>
      </c>
      <c r="F186" s="211" t="s">
        <v>353</v>
      </c>
      <c r="G186" s="212" t="s">
        <v>354</v>
      </c>
      <c r="H186" s="227"/>
      <c r="I186" s="214"/>
      <c r="J186" s="215">
        <f>ROUND(I186*H186,2)</f>
        <v>0</v>
      </c>
      <c r="K186" s="211" t="s">
        <v>163</v>
      </c>
      <c r="L186" s="47"/>
      <c r="M186" s="216" t="s">
        <v>19</v>
      </c>
      <c r="N186" s="217" t="s">
        <v>42</v>
      </c>
      <c r="O186" s="87"/>
      <c r="P186" s="218">
        <f>O186*H186</f>
        <v>0</v>
      </c>
      <c r="Q186" s="218">
        <v>0</v>
      </c>
      <c r="R186" s="218">
        <f>Q186*H186</f>
        <v>0</v>
      </c>
      <c r="S186" s="218">
        <v>0</v>
      </c>
      <c r="T186" s="219">
        <f>S186*H186</f>
        <v>0</v>
      </c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R186" s="220" t="s">
        <v>143</v>
      </c>
      <c r="AT186" s="220" t="s">
        <v>138</v>
      </c>
      <c r="AU186" s="220" t="s">
        <v>78</v>
      </c>
      <c r="AY186" s="20" t="s">
        <v>137</v>
      </c>
      <c r="BE186" s="221">
        <f>IF(N186="základní",J186,0)</f>
        <v>0</v>
      </c>
      <c r="BF186" s="221">
        <f>IF(N186="snížená",J186,0)</f>
        <v>0</v>
      </c>
      <c r="BG186" s="221">
        <f>IF(N186="zákl. přenesená",J186,0)</f>
        <v>0</v>
      </c>
      <c r="BH186" s="221">
        <f>IF(N186="sníž. přenesená",J186,0)</f>
        <v>0</v>
      </c>
      <c r="BI186" s="221">
        <f>IF(N186="nulová",J186,0)</f>
        <v>0</v>
      </c>
      <c r="BJ186" s="20" t="s">
        <v>78</v>
      </c>
      <c r="BK186" s="221">
        <f>ROUND(I186*H186,2)</f>
        <v>0</v>
      </c>
      <c r="BL186" s="20" t="s">
        <v>143</v>
      </c>
      <c r="BM186" s="220" t="s">
        <v>355</v>
      </c>
    </row>
    <row r="187" s="2" customFormat="1" ht="16.5" customHeight="1">
      <c r="A187" s="41"/>
      <c r="B187" s="42"/>
      <c r="C187" s="209" t="s">
        <v>242</v>
      </c>
      <c r="D187" s="209" t="s">
        <v>138</v>
      </c>
      <c r="E187" s="210" t="s">
        <v>356</v>
      </c>
      <c r="F187" s="211" t="s">
        <v>357</v>
      </c>
      <c r="G187" s="212" t="s">
        <v>354</v>
      </c>
      <c r="H187" s="227"/>
      <c r="I187" s="214"/>
      <c r="J187" s="215">
        <f>ROUND(I187*H187,2)</f>
        <v>0</v>
      </c>
      <c r="K187" s="211" t="s">
        <v>163</v>
      </c>
      <c r="L187" s="47"/>
      <c r="M187" s="216" t="s">
        <v>19</v>
      </c>
      <c r="N187" s="217" t="s">
        <v>42</v>
      </c>
      <c r="O187" s="87"/>
      <c r="P187" s="218">
        <f>O187*H187</f>
        <v>0</v>
      </c>
      <c r="Q187" s="218">
        <v>0</v>
      </c>
      <c r="R187" s="218">
        <f>Q187*H187</f>
        <v>0</v>
      </c>
      <c r="S187" s="218">
        <v>0</v>
      </c>
      <c r="T187" s="219">
        <f>S187*H187</f>
        <v>0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20" t="s">
        <v>143</v>
      </c>
      <c r="AT187" s="220" t="s">
        <v>138</v>
      </c>
      <c r="AU187" s="220" t="s">
        <v>78</v>
      </c>
      <c r="AY187" s="20" t="s">
        <v>137</v>
      </c>
      <c r="BE187" s="221">
        <f>IF(N187="základní",J187,0)</f>
        <v>0</v>
      </c>
      <c r="BF187" s="221">
        <f>IF(N187="snížená",J187,0)</f>
        <v>0</v>
      </c>
      <c r="BG187" s="221">
        <f>IF(N187="zákl. přenesená",J187,0)</f>
        <v>0</v>
      </c>
      <c r="BH187" s="221">
        <f>IF(N187="sníž. přenesená",J187,0)</f>
        <v>0</v>
      </c>
      <c r="BI187" s="221">
        <f>IF(N187="nulová",J187,0)</f>
        <v>0</v>
      </c>
      <c r="BJ187" s="20" t="s">
        <v>78</v>
      </c>
      <c r="BK187" s="221">
        <f>ROUND(I187*H187,2)</f>
        <v>0</v>
      </c>
      <c r="BL187" s="20" t="s">
        <v>143</v>
      </c>
      <c r="BM187" s="220" t="s">
        <v>229</v>
      </c>
    </row>
    <row r="188" s="2" customFormat="1">
      <c r="A188" s="41"/>
      <c r="B188" s="42"/>
      <c r="C188" s="43"/>
      <c r="D188" s="222" t="s">
        <v>144</v>
      </c>
      <c r="E188" s="43"/>
      <c r="F188" s="223" t="s">
        <v>358</v>
      </c>
      <c r="G188" s="43"/>
      <c r="H188" s="43"/>
      <c r="I188" s="224"/>
      <c r="J188" s="43"/>
      <c r="K188" s="43"/>
      <c r="L188" s="47"/>
      <c r="M188" s="225"/>
      <c r="N188" s="226"/>
      <c r="O188" s="87"/>
      <c r="P188" s="87"/>
      <c r="Q188" s="87"/>
      <c r="R188" s="87"/>
      <c r="S188" s="87"/>
      <c r="T188" s="88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T188" s="20" t="s">
        <v>144</v>
      </c>
      <c r="AU188" s="20" t="s">
        <v>78</v>
      </c>
    </row>
    <row r="189" s="2" customFormat="1" ht="16.5" customHeight="1">
      <c r="A189" s="41"/>
      <c r="B189" s="42"/>
      <c r="C189" s="209" t="s">
        <v>359</v>
      </c>
      <c r="D189" s="209" t="s">
        <v>138</v>
      </c>
      <c r="E189" s="210" t="s">
        <v>360</v>
      </c>
      <c r="F189" s="211" t="s">
        <v>361</v>
      </c>
      <c r="G189" s="212" t="s">
        <v>354</v>
      </c>
      <c r="H189" s="227"/>
      <c r="I189" s="214"/>
      <c r="J189" s="215">
        <f>ROUND(I189*H189,2)</f>
        <v>0</v>
      </c>
      <c r="K189" s="211" t="s">
        <v>163</v>
      </c>
      <c r="L189" s="47"/>
      <c r="M189" s="216" t="s">
        <v>19</v>
      </c>
      <c r="N189" s="217" t="s">
        <v>42</v>
      </c>
      <c r="O189" s="87"/>
      <c r="P189" s="218">
        <f>O189*H189</f>
        <v>0</v>
      </c>
      <c r="Q189" s="218">
        <v>0</v>
      </c>
      <c r="R189" s="218">
        <f>Q189*H189</f>
        <v>0</v>
      </c>
      <c r="S189" s="218">
        <v>0</v>
      </c>
      <c r="T189" s="219">
        <f>S189*H189</f>
        <v>0</v>
      </c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20" t="s">
        <v>143</v>
      </c>
      <c r="AT189" s="220" t="s">
        <v>138</v>
      </c>
      <c r="AU189" s="220" t="s">
        <v>78</v>
      </c>
      <c r="AY189" s="20" t="s">
        <v>137</v>
      </c>
      <c r="BE189" s="221">
        <f>IF(N189="základní",J189,0)</f>
        <v>0</v>
      </c>
      <c r="BF189" s="221">
        <f>IF(N189="snížená",J189,0)</f>
        <v>0</v>
      </c>
      <c r="BG189" s="221">
        <f>IF(N189="zákl. přenesená",J189,0)</f>
        <v>0</v>
      </c>
      <c r="BH189" s="221">
        <f>IF(N189="sníž. přenesená",J189,0)</f>
        <v>0</v>
      </c>
      <c r="BI189" s="221">
        <f>IF(N189="nulová",J189,0)</f>
        <v>0</v>
      </c>
      <c r="BJ189" s="20" t="s">
        <v>78</v>
      </c>
      <c r="BK189" s="221">
        <f>ROUND(I189*H189,2)</f>
        <v>0</v>
      </c>
      <c r="BL189" s="20" t="s">
        <v>143</v>
      </c>
      <c r="BM189" s="220" t="s">
        <v>362</v>
      </c>
    </row>
    <row r="190" s="11" customFormat="1" ht="25.92" customHeight="1">
      <c r="A190" s="11"/>
      <c r="B190" s="195"/>
      <c r="C190" s="196"/>
      <c r="D190" s="197" t="s">
        <v>70</v>
      </c>
      <c r="E190" s="198" t="s">
        <v>363</v>
      </c>
      <c r="F190" s="198" t="s">
        <v>364</v>
      </c>
      <c r="G190" s="196"/>
      <c r="H190" s="196"/>
      <c r="I190" s="199"/>
      <c r="J190" s="200">
        <f>BK190</f>
        <v>0</v>
      </c>
      <c r="K190" s="196"/>
      <c r="L190" s="201"/>
      <c r="M190" s="202"/>
      <c r="N190" s="203"/>
      <c r="O190" s="203"/>
      <c r="P190" s="204">
        <f>SUM(P191:P198)</f>
        <v>0</v>
      </c>
      <c r="Q190" s="203"/>
      <c r="R190" s="204">
        <f>SUM(R191:R198)</f>
        <v>0</v>
      </c>
      <c r="S190" s="203"/>
      <c r="T190" s="205">
        <f>SUM(T191:T198)</f>
        <v>0</v>
      </c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  <c r="AE190" s="11"/>
      <c r="AR190" s="206" t="s">
        <v>78</v>
      </c>
      <c r="AT190" s="207" t="s">
        <v>70</v>
      </c>
      <c r="AU190" s="207" t="s">
        <v>71</v>
      </c>
      <c r="AY190" s="206" t="s">
        <v>137</v>
      </c>
      <c r="BK190" s="208">
        <f>SUM(BK191:BK198)</f>
        <v>0</v>
      </c>
    </row>
    <row r="191" s="2" customFormat="1" ht="16.5" customHeight="1">
      <c r="A191" s="41"/>
      <c r="B191" s="42"/>
      <c r="C191" s="209" t="s">
        <v>247</v>
      </c>
      <c r="D191" s="209" t="s">
        <v>138</v>
      </c>
      <c r="E191" s="210" t="s">
        <v>365</v>
      </c>
      <c r="F191" s="211" t="s">
        <v>366</v>
      </c>
      <c r="G191" s="212" t="s">
        <v>354</v>
      </c>
      <c r="H191" s="227"/>
      <c r="I191" s="214"/>
      <c r="J191" s="215">
        <f>ROUND(I191*H191,2)</f>
        <v>0</v>
      </c>
      <c r="K191" s="211" t="s">
        <v>163</v>
      </c>
      <c r="L191" s="47"/>
      <c r="M191" s="216" t="s">
        <v>19</v>
      </c>
      <c r="N191" s="217" t="s">
        <v>42</v>
      </c>
      <c r="O191" s="87"/>
      <c r="P191" s="218">
        <f>O191*H191</f>
        <v>0</v>
      </c>
      <c r="Q191" s="218">
        <v>0</v>
      </c>
      <c r="R191" s="218">
        <f>Q191*H191</f>
        <v>0</v>
      </c>
      <c r="S191" s="218">
        <v>0</v>
      </c>
      <c r="T191" s="219">
        <f>S191*H191</f>
        <v>0</v>
      </c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R191" s="220" t="s">
        <v>143</v>
      </c>
      <c r="AT191" s="220" t="s">
        <v>138</v>
      </c>
      <c r="AU191" s="220" t="s">
        <v>78</v>
      </c>
      <c r="AY191" s="20" t="s">
        <v>137</v>
      </c>
      <c r="BE191" s="221">
        <f>IF(N191="základní",J191,0)</f>
        <v>0</v>
      </c>
      <c r="BF191" s="221">
        <f>IF(N191="snížená",J191,0)</f>
        <v>0</v>
      </c>
      <c r="BG191" s="221">
        <f>IF(N191="zákl. přenesená",J191,0)</f>
        <v>0</v>
      </c>
      <c r="BH191" s="221">
        <f>IF(N191="sníž. přenesená",J191,0)</f>
        <v>0</v>
      </c>
      <c r="BI191" s="221">
        <f>IF(N191="nulová",J191,0)</f>
        <v>0</v>
      </c>
      <c r="BJ191" s="20" t="s">
        <v>78</v>
      </c>
      <c r="BK191" s="221">
        <f>ROUND(I191*H191,2)</f>
        <v>0</v>
      </c>
      <c r="BL191" s="20" t="s">
        <v>143</v>
      </c>
      <c r="BM191" s="220" t="s">
        <v>367</v>
      </c>
    </row>
    <row r="192" s="2" customFormat="1">
      <c r="A192" s="41"/>
      <c r="B192" s="42"/>
      <c r="C192" s="43"/>
      <c r="D192" s="222" t="s">
        <v>144</v>
      </c>
      <c r="E192" s="43"/>
      <c r="F192" s="223" t="s">
        <v>368</v>
      </c>
      <c r="G192" s="43"/>
      <c r="H192" s="43"/>
      <c r="I192" s="224"/>
      <c r="J192" s="43"/>
      <c r="K192" s="43"/>
      <c r="L192" s="47"/>
      <c r="M192" s="225"/>
      <c r="N192" s="226"/>
      <c r="O192" s="87"/>
      <c r="P192" s="87"/>
      <c r="Q192" s="87"/>
      <c r="R192" s="87"/>
      <c r="S192" s="87"/>
      <c r="T192" s="88"/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T192" s="20" t="s">
        <v>144</v>
      </c>
      <c r="AU192" s="20" t="s">
        <v>78</v>
      </c>
    </row>
    <row r="193" s="2" customFormat="1" ht="16.5" customHeight="1">
      <c r="A193" s="41"/>
      <c r="B193" s="42"/>
      <c r="C193" s="209" t="s">
        <v>369</v>
      </c>
      <c r="D193" s="209" t="s">
        <v>138</v>
      </c>
      <c r="E193" s="210" t="s">
        <v>370</v>
      </c>
      <c r="F193" s="211" t="s">
        <v>371</v>
      </c>
      <c r="G193" s="212" t="s">
        <v>354</v>
      </c>
      <c r="H193" s="227"/>
      <c r="I193" s="214"/>
      <c r="J193" s="215">
        <f>ROUND(I193*H193,2)</f>
        <v>0</v>
      </c>
      <c r="K193" s="211" t="s">
        <v>163</v>
      </c>
      <c r="L193" s="47"/>
      <c r="M193" s="216" t="s">
        <v>19</v>
      </c>
      <c r="N193" s="217" t="s">
        <v>42</v>
      </c>
      <c r="O193" s="87"/>
      <c r="P193" s="218">
        <f>O193*H193</f>
        <v>0</v>
      </c>
      <c r="Q193" s="218">
        <v>0</v>
      </c>
      <c r="R193" s="218">
        <f>Q193*H193</f>
        <v>0</v>
      </c>
      <c r="S193" s="218">
        <v>0</v>
      </c>
      <c r="T193" s="219">
        <f>S193*H193</f>
        <v>0</v>
      </c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R193" s="220" t="s">
        <v>143</v>
      </c>
      <c r="AT193" s="220" t="s">
        <v>138</v>
      </c>
      <c r="AU193" s="220" t="s">
        <v>78</v>
      </c>
      <c r="AY193" s="20" t="s">
        <v>137</v>
      </c>
      <c r="BE193" s="221">
        <f>IF(N193="základní",J193,0)</f>
        <v>0</v>
      </c>
      <c r="BF193" s="221">
        <f>IF(N193="snížená",J193,0)</f>
        <v>0</v>
      </c>
      <c r="BG193" s="221">
        <f>IF(N193="zákl. přenesená",J193,0)</f>
        <v>0</v>
      </c>
      <c r="BH193" s="221">
        <f>IF(N193="sníž. přenesená",J193,0)</f>
        <v>0</v>
      </c>
      <c r="BI193" s="221">
        <f>IF(N193="nulová",J193,0)</f>
        <v>0</v>
      </c>
      <c r="BJ193" s="20" t="s">
        <v>78</v>
      </c>
      <c r="BK193" s="221">
        <f>ROUND(I193*H193,2)</f>
        <v>0</v>
      </c>
      <c r="BL193" s="20" t="s">
        <v>143</v>
      </c>
      <c r="BM193" s="220" t="s">
        <v>372</v>
      </c>
    </row>
    <row r="194" s="2" customFormat="1" ht="16.5" customHeight="1">
      <c r="A194" s="41"/>
      <c r="B194" s="42"/>
      <c r="C194" s="209" t="s">
        <v>254</v>
      </c>
      <c r="D194" s="209" t="s">
        <v>138</v>
      </c>
      <c r="E194" s="210" t="s">
        <v>373</v>
      </c>
      <c r="F194" s="211" t="s">
        <v>374</v>
      </c>
      <c r="G194" s="212" t="s">
        <v>354</v>
      </c>
      <c r="H194" s="227"/>
      <c r="I194" s="214"/>
      <c r="J194" s="215">
        <f>ROUND(I194*H194,2)</f>
        <v>0</v>
      </c>
      <c r="K194" s="211" t="s">
        <v>163</v>
      </c>
      <c r="L194" s="47"/>
      <c r="M194" s="216" t="s">
        <v>19</v>
      </c>
      <c r="N194" s="217" t="s">
        <v>42</v>
      </c>
      <c r="O194" s="87"/>
      <c r="P194" s="218">
        <f>O194*H194</f>
        <v>0</v>
      </c>
      <c r="Q194" s="218">
        <v>0</v>
      </c>
      <c r="R194" s="218">
        <f>Q194*H194</f>
        <v>0</v>
      </c>
      <c r="S194" s="218">
        <v>0</v>
      </c>
      <c r="T194" s="219">
        <f>S194*H194</f>
        <v>0</v>
      </c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R194" s="220" t="s">
        <v>143</v>
      </c>
      <c r="AT194" s="220" t="s">
        <v>138</v>
      </c>
      <c r="AU194" s="220" t="s">
        <v>78</v>
      </c>
      <c r="AY194" s="20" t="s">
        <v>137</v>
      </c>
      <c r="BE194" s="221">
        <f>IF(N194="základní",J194,0)</f>
        <v>0</v>
      </c>
      <c r="BF194" s="221">
        <f>IF(N194="snížená",J194,0)</f>
        <v>0</v>
      </c>
      <c r="BG194" s="221">
        <f>IF(N194="zákl. přenesená",J194,0)</f>
        <v>0</v>
      </c>
      <c r="BH194" s="221">
        <f>IF(N194="sníž. přenesená",J194,0)</f>
        <v>0</v>
      </c>
      <c r="BI194" s="221">
        <f>IF(N194="nulová",J194,0)</f>
        <v>0</v>
      </c>
      <c r="BJ194" s="20" t="s">
        <v>78</v>
      </c>
      <c r="BK194" s="221">
        <f>ROUND(I194*H194,2)</f>
        <v>0</v>
      </c>
      <c r="BL194" s="20" t="s">
        <v>143</v>
      </c>
      <c r="BM194" s="220" t="s">
        <v>375</v>
      </c>
    </row>
    <row r="195" s="2" customFormat="1">
      <c r="A195" s="41"/>
      <c r="B195" s="42"/>
      <c r="C195" s="43"/>
      <c r="D195" s="222" t="s">
        <v>144</v>
      </c>
      <c r="E195" s="43"/>
      <c r="F195" s="223" t="s">
        <v>376</v>
      </c>
      <c r="G195" s="43"/>
      <c r="H195" s="43"/>
      <c r="I195" s="224"/>
      <c r="J195" s="43"/>
      <c r="K195" s="43"/>
      <c r="L195" s="47"/>
      <c r="M195" s="225"/>
      <c r="N195" s="226"/>
      <c r="O195" s="87"/>
      <c r="P195" s="87"/>
      <c r="Q195" s="87"/>
      <c r="R195" s="87"/>
      <c r="S195" s="87"/>
      <c r="T195" s="88"/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T195" s="20" t="s">
        <v>144</v>
      </c>
      <c r="AU195" s="20" t="s">
        <v>78</v>
      </c>
    </row>
    <row r="196" s="2" customFormat="1" ht="16.5" customHeight="1">
      <c r="A196" s="41"/>
      <c r="B196" s="42"/>
      <c r="C196" s="209" t="s">
        <v>377</v>
      </c>
      <c r="D196" s="209" t="s">
        <v>138</v>
      </c>
      <c r="E196" s="210" t="s">
        <v>378</v>
      </c>
      <c r="F196" s="211" t="s">
        <v>379</v>
      </c>
      <c r="G196" s="212" t="s">
        <v>354</v>
      </c>
      <c r="H196" s="227"/>
      <c r="I196" s="214"/>
      <c r="J196" s="215">
        <f>ROUND(I196*H196,2)</f>
        <v>0</v>
      </c>
      <c r="K196" s="211" t="s">
        <v>163</v>
      </c>
      <c r="L196" s="47"/>
      <c r="M196" s="216" t="s">
        <v>19</v>
      </c>
      <c r="N196" s="217" t="s">
        <v>42</v>
      </c>
      <c r="O196" s="87"/>
      <c r="P196" s="218">
        <f>O196*H196</f>
        <v>0</v>
      </c>
      <c r="Q196" s="218">
        <v>0</v>
      </c>
      <c r="R196" s="218">
        <f>Q196*H196</f>
        <v>0</v>
      </c>
      <c r="S196" s="218">
        <v>0</v>
      </c>
      <c r="T196" s="219">
        <f>S196*H196</f>
        <v>0</v>
      </c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R196" s="220" t="s">
        <v>143</v>
      </c>
      <c r="AT196" s="220" t="s">
        <v>138</v>
      </c>
      <c r="AU196" s="220" t="s">
        <v>78</v>
      </c>
      <c r="AY196" s="20" t="s">
        <v>137</v>
      </c>
      <c r="BE196" s="221">
        <f>IF(N196="základní",J196,0)</f>
        <v>0</v>
      </c>
      <c r="BF196" s="221">
        <f>IF(N196="snížená",J196,0)</f>
        <v>0</v>
      </c>
      <c r="BG196" s="221">
        <f>IF(N196="zákl. přenesená",J196,0)</f>
        <v>0</v>
      </c>
      <c r="BH196" s="221">
        <f>IF(N196="sníž. přenesená",J196,0)</f>
        <v>0</v>
      </c>
      <c r="BI196" s="221">
        <f>IF(N196="nulová",J196,0)</f>
        <v>0</v>
      </c>
      <c r="BJ196" s="20" t="s">
        <v>78</v>
      </c>
      <c r="BK196" s="221">
        <f>ROUND(I196*H196,2)</f>
        <v>0</v>
      </c>
      <c r="BL196" s="20" t="s">
        <v>143</v>
      </c>
      <c r="BM196" s="220" t="s">
        <v>380</v>
      </c>
    </row>
    <row r="197" s="2" customFormat="1">
      <c r="A197" s="41"/>
      <c r="B197" s="42"/>
      <c r="C197" s="43"/>
      <c r="D197" s="222" t="s">
        <v>144</v>
      </c>
      <c r="E197" s="43"/>
      <c r="F197" s="223" t="s">
        <v>381</v>
      </c>
      <c r="G197" s="43"/>
      <c r="H197" s="43"/>
      <c r="I197" s="224"/>
      <c r="J197" s="43"/>
      <c r="K197" s="43"/>
      <c r="L197" s="47"/>
      <c r="M197" s="225"/>
      <c r="N197" s="226"/>
      <c r="O197" s="87"/>
      <c r="P197" s="87"/>
      <c r="Q197" s="87"/>
      <c r="R197" s="87"/>
      <c r="S197" s="87"/>
      <c r="T197" s="88"/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T197" s="20" t="s">
        <v>144</v>
      </c>
      <c r="AU197" s="20" t="s">
        <v>78</v>
      </c>
    </row>
    <row r="198" s="2" customFormat="1" ht="16.5" customHeight="1">
      <c r="A198" s="41"/>
      <c r="B198" s="42"/>
      <c r="C198" s="209" t="s">
        <v>260</v>
      </c>
      <c r="D198" s="209" t="s">
        <v>138</v>
      </c>
      <c r="E198" s="210" t="s">
        <v>382</v>
      </c>
      <c r="F198" s="211" t="s">
        <v>383</v>
      </c>
      <c r="G198" s="212" t="s">
        <v>209</v>
      </c>
      <c r="H198" s="213">
        <v>60</v>
      </c>
      <c r="I198" s="214"/>
      <c r="J198" s="215">
        <f>ROUND(I198*H198,2)</f>
        <v>0</v>
      </c>
      <c r="K198" s="211" t="s">
        <v>184</v>
      </c>
      <c r="L198" s="47"/>
      <c r="M198" s="228" t="s">
        <v>19</v>
      </c>
      <c r="N198" s="229" t="s">
        <v>42</v>
      </c>
      <c r="O198" s="230"/>
      <c r="P198" s="231">
        <f>O198*H198</f>
        <v>0</v>
      </c>
      <c r="Q198" s="231">
        <v>0</v>
      </c>
      <c r="R198" s="231">
        <f>Q198*H198</f>
        <v>0</v>
      </c>
      <c r="S198" s="231">
        <v>0</v>
      </c>
      <c r="T198" s="232">
        <f>S198*H198</f>
        <v>0</v>
      </c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R198" s="220" t="s">
        <v>143</v>
      </c>
      <c r="AT198" s="220" t="s">
        <v>138</v>
      </c>
      <c r="AU198" s="220" t="s">
        <v>78</v>
      </c>
      <c r="AY198" s="20" t="s">
        <v>137</v>
      </c>
      <c r="BE198" s="221">
        <f>IF(N198="základní",J198,0)</f>
        <v>0</v>
      </c>
      <c r="BF198" s="221">
        <f>IF(N198="snížená",J198,0)</f>
        <v>0</v>
      </c>
      <c r="BG198" s="221">
        <f>IF(N198="zákl. přenesená",J198,0)</f>
        <v>0</v>
      </c>
      <c r="BH198" s="221">
        <f>IF(N198="sníž. přenesená",J198,0)</f>
        <v>0</v>
      </c>
      <c r="BI198" s="221">
        <f>IF(N198="nulová",J198,0)</f>
        <v>0</v>
      </c>
      <c r="BJ198" s="20" t="s">
        <v>78</v>
      </c>
      <c r="BK198" s="221">
        <f>ROUND(I198*H198,2)</f>
        <v>0</v>
      </c>
      <c r="BL198" s="20" t="s">
        <v>143</v>
      </c>
      <c r="BM198" s="220" t="s">
        <v>384</v>
      </c>
    </row>
    <row r="199" s="2" customFormat="1" ht="6.96" customHeight="1">
      <c r="A199" s="41"/>
      <c r="B199" s="62"/>
      <c r="C199" s="63"/>
      <c r="D199" s="63"/>
      <c r="E199" s="63"/>
      <c r="F199" s="63"/>
      <c r="G199" s="63"/>
      <c r="H199" s="63"/>
      <c r="I199" s="63"/>
      <c r="J199" s="63"/>
      <c r="K199" s="63"/>
      <c r="L199" s="47"/>
      <c r="M199" s="41"/>
      <c r="O199" s="41"/>
      <c r="P199" s="41"/>
      <c r="Q199" s="41"/>
      <c r="R199" s="41"/>
      <c r="S199" s="41"/>
      <c r="T199" s="41"/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</row>
  </sheetData>
  <sheetProtection sheet="1" autoFilter="0" formatColumns="0" formatRows="0" objects="1" scenarios="1" spinCount="100000" saltValue="RKd7sQGez3hQSmdix6kVpQgqOAmBi75kjen2xqJJOasDc/P06AfJQ0EUP8gMpE+zpoJZV4F2GJAFeMJX0ZY/og==" hashValue="phrRRjYfLYHrDfFlRPbS/xDvU8+B5qGTsp/ZZdfF7Joshxzc0hYL9Z9NlLNdahBDxvRIQStxD/nkjalhokA9yA==" algorithmName="SHA-512" password="CC35"/>
  <autoFilter ref="C96:K19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5:H85"/>
    <mergeCell ref="E87:H87"/>
    <mergeCell ref="E89:H8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91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80</v>
      </c>
    </row>
    <row r="4" s="1" customFormat="1" ht="24.96" customHeight="1">
      <c r="B4" s="23"/>
      <c r="D4" s="144" t="s">
        <v>100</v>
      </c>
      <c r="L4" s="23"/>
      <c r="M4" s="14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6" t="s">
        <v>16</v>
      </c>
      <c r="L6" s="23"/>
    </row>
    <row r="7" s="1" customFormat="1" ht="16.5" customHeight="1">
      <c r="B7" s="23"/>
      <c r="E7" s="147" t="str">
        <f>'Rekapitulace stavby'!K6</f>
        <v>ZŠ F-M, Lískovec 320 – hydroizolace spodní stavby II.etapa</v>
      </c>
      <c r="F7" s="146"/>
      <c r="G7" s="146"/>
      <c r="H7" s="146"/>
      <c r="L7" s="23"/>
    </row>
    <row r="8">
      <c r="B8" s="23"/>
      <c r="D8" s="146" t="s">
        <v>101</v>
      </c>
      <c r="L8" s="23"/>
    </row>
    <row r="9" s="1" customFormat="1" ht="16.5" customHeight="1">
      <c r="B9" s="23"/>
      <c r="E9" s="147" t="s">
        <v>102</v>
      </c>
      <c r="F9" s="1"/>
      <c r="G9" s="1"/>
      <c r="H9" s="1"/>
      <c r="L9" s="23"/>
    </row>
    <row r="10" s="1" customFormat="1" ht="12" customHeight="1">
      <c r="B10" s="23"/>
      <c r="D10" s="146" t="s">
        <v>103</v>
      </c>
      <c r="L10" s="23"/>
    </row>
    <row r="11" s="2" customFormat="1" ht="16.5" customHeight="1">
      <c r="A11" s="41"/>
      <c r="B11" s="47"/>
      <c r="C11" s="41"/>
      <c r="D11" s="41"/>
      <c r="E11" s="159" t="s">
        <v>385</v>
      </c>
      <c r="F11" s="41"/>
      <c r="G11" s="41"/>
      <c r="H11" s="41"/>
      <c r="I11" s="41"/>
      <c r="J11" s="41"/>
      <c r="K11" s="41"/>
      <c r="L11" s="14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6" t="s">
        <v>386</v>
      </c>
      <c r="E12" s="41"/>
      <c r="F12" s="41"/>
      <c r="G12" s="41"/>
      <c r="H12" s="41"/>
      <c r="I12" s="41"/>
      <c r="J12" s="41"/>
      <c r="K12" s="41"/>
      <c r="L12" s="14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6.5" customHeight="1">
      <c r="A13" s="41"/>
      <c r="B13" s="47"/>
      <c r="C13" s="41"/>
      <c r="D13" s="41"/>
      <c r="E13" s="149" t="s">
        <v>387</v>
      </c>
      <c r="F13" s="41"/>
      <c r="G13" s="41"/>
      <c r="H13" s="41"/>
      <c r="I13" s="41"/>
      <c r="J13" s="41"/>
      <c r="K13" s="41"/>
      <c r="L13" s="14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>
      <c r="A14" s="41"/>
      <c r="B14" s="47"/>
      <c r="C14" s="41"/>
      <c r="D14" s="41"/>
      <c r="E14" s="41"/>
      <c r="F14" s="41"/>
      <c r="G14" s="41"/>
      <c r="H14" s="41"/>
      <c r="I14" s="41"/>
      <c r="J14" s="41"/>
      <c r="K14" s="41"/>
      <c r="L14" s="14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2" customHeight="1">
      <c r="A15" s="41"/>
      <c r="B15" s="47"/>
      <c r="C15" s="41"/>
      <c r="D15" s="146" t="s">
        <v>18</v>
      </c>
      <c r="E15" s="41"/>
      <c r="F15" s="136" t="s">
        <v>19</v>
      </c>
      <c r="G15" s="41"/>
      <c r="H15" s="41"/>
      <c r="I15" s="146" t="s">
        <v>20</v>
      </c>
      <c r="J15" s="136" t="s">
        <v>19</v>
      </c>
      <c r="K15" s="41"/>
      <c r="L15" s="14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6" t="s">
        <v>21</v>
      </c>
      <c r="E16" s="41"/>
      <c r="F16" s="136" t="s">
        <v>22</v>
      </c>
      <c r="G16" s="41"/>
      <c r="H16" s="41"/>
      <c r="I16" s="146" t="s">
        <v>23</v>
      </c>
      <c r="J16" s="150" t="str">
        <f>'Rekapitulace stavby'!AN8</f>
        <v>21. 11. 2022</v>
      </c>
      <c r="K16" s="41"/>
      <c r="L16" s="14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0.8" customHeight="1">
      <c r="A17" s="41"/>
      <c r="B17" s="47"/>
      <c r="C17" s="41"/>
      <c r="D17" s="41"/>
      <c r="E17" s="41"/>
      <c r="F17" s="41"/>
      <c r="G17" s="41"/>
      <c r="H17" s="41"/>
      <c r="I17" s="41"/>
      <c r="J17" s="41"/>
      <c r="K17" s="41"/>
      <c r="L17" s="14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2" customHeight="1">
      <c r="A18" s="41"/>
      <c r="B18" s="47"/>
      <c r="C18" s="41"/>
      <c r="D18" s="146" t="s">
        <v>25</v>
      </c>
      <c r="E18" s="41"/>
      <c r="F18" s="41"/>
      <c r="G18" s="41"/>
      <c r="H18" s="41"/>
      <c r="I18" s="146" t="s">
        <v>26</v>
      </c>
      <c r="J18" s="136" t="s">
        <v>19</v>
      </c>
      <c r="K18" s="41"/>
      <c r="L18" s="14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8" customHeight="1">
      <c r="A19" s="41"/>
      <c r="B19" s="47"/>
      <c r="C19" s="41"/>
      <c r="D19" s="41"/>
      <c r="E19" s="136" t="s">
        <v>27</v>
      </c>
      <c r="F19" s="41"/>
      <c r="G19" s="41"/>
      <c r="H19" s="41"/>
      <c r="I19" s="146" t="s">
        <v>28</v>
      </c>
      <c r="J19" s="136" t="s">
        <v>19</v>
      </c>
      <c r="K19" s="41"/>
      <c r="L19" s="14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6.96" customHeight="1">
      <c r="A20" s="41"/>
      <c r="B20" s="47"/>
      <c r="C20" s="41"/>
      <c r="D20" s="41"/>
      <c r="E20" s="41"/>
      <c r="F20" s="41"/>
      <c r="G20" s="41"/>
      <c r="H20" s="41"/>
      <c r="I20" s="41"/>
      <c r="J20" s="41"/>
      <c r="K20" s="41"/>
      <c r="L20" s="14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2" customHeight="1">
      <c r="A21" s="41"/>
      <c r="B21" s="47"/>
      <c r="C21" s="41"/>
      <c r="D21" s="146" t="s">
        <v>29</v>
      </c>
      <c r="E21" s="41"/>
      <c r="F21" s="41"/>
      <c r="G21" s="41"/>
      <c r="H21" s="41"/>
      <c r="I21" s="146" t="s">
        <v>26</v>
      </c>
      <c r="J21" s="36" t="str">
        <f>'Rekapitulace stavby'!AN13</f>
        <v>Vyplň údaj</v>
      </c>
      <c r="K21" s="41"/>
      <c r="L21" s="14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8" customHeight="1">
      <c r="A22" s="41"/>
      <c r="B22" s="47"/>
      <c r="C22" s="41"/>
      <c r="D22" s="41"/>
      <c r="E22" s="36" t="str">
        <f>'Rekapitulace stavby'!E14</f>
        <v>Vyplň údaj</v>
      </c>
      <c r="F22" s="136"/>
      <c r="G22" s="136"/>
      <c r="H22" s="136"/>
      <c r="I22" s="146" t="s">
        <v>28</v>
      </c>
      <c r="J22" s="36" t="str">
        <f>'Rekapitulace stavby'!AN14</f>
        <v>Vyplň údaj</v>
      </c>
      <c r="K22" s="41"/>
      <c r="L22" s="14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6.96" customHeight="1">
      <c r="A23" s="41"/>
      <c r="B23" s="47"/>
      <c r="C23" s="41"/>
      <c r="D23" s="41"/>
      <c r="E23" s="41"/>
      <c r="F23" s="41"/>
      <c r="G23" s="41"/>
      <c r="H23" s="41"/>
      <c r="I23" s="41"/>
      <c r="J23" s="41"/>
      <c r="K23" s="41"/>
      <c r="L23" s="14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2" customHeight="1">
      <c r="A24" s="41"/>
      <c r="B24" s="47"/>
      <c r="C24" s="41"/>
      <c r="D24" s="146" t="s">
        <v>31</v>
      </c>
      <c r="E24" s="41"/>
      <c r="F24" s="41"/>
      <c r="G24" s="41"/>
      <c r="H24" s="41"/>
      <c r="I24" s="146" t="s">
        <v>26</v>
      </c>
      <c r="J24" s="136" t="s">
        <v>388</v>
      </c>
      <c r="K24" s="41"/>
      <c r="L24" s="14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8" customHeight="1">
      <c r="A25" s="41"/>
      <c r="B25" s="47"/>
      <c r="C25" s="41"/>
      <c r="D25" s="41"/>
      <c r="E25" s="136" t="s">
        <v>389</v>
      </c>
      <c r="F25" s="41"/>
      <c r="G25" s="41"/>
      <c r="H25" s="41"/>
      <c r="I25" s="146" t="s">
        <v>28</v>
      </c>
      <c r="J25" s="136" t="s">
        <v>390</v>
      </c>
      <c r="K25" s="41"/>
      <c r="L25" s="14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6.96" customHeight="1">
      <c r="A26" s="41"/>
      <c r="B26" s="47"/>
      <c r="C26" s="41"/>
      <c r="D26" s="41"/>
      <c r="E26" s="41"/>
      <c r="F26" s="41"/>
      <c r="G26" s="41"/>
      <c r="H26" s="41"/>
      <c r="I26" s="41"/>
      <c r="J26" s="41"/>
      <c r="K26" s="41"/>
      <c r="L26" s="14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12" customHeight="1">
      <c r="A27" s="41"/>
      <c r="B27" s="47"/>
      <c r="C27" s="41"/>
      <c r="D27" s="146" t="s">
        <v>34</v>
      </c>
      <c r="E27" s="41"/>
      <c r="F27" s="41"/>
      <c r="G27" s="41"/>
      <c r="H27" s="41"/>
      <c r="I27" s="146" t="s">
        <v>26</v>
      </c>
      <c r="J27" s="136" t="s">
        <v>388</v>
      </c>
      <c r="K27" s="41"/>
      <c r="L27" s="148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8" customHeight="1">
      <c r="A28" s="41"/>
      <c r="B28" s="47"/>
      <c r="C28" s="41"/>
      <c r="D28" s="41"/>
      <c r="E28" s="136" t="s">
        <v>389</v>
      </c>
      <c r="F28" s="41"/>
      <c r="G28" s="41"/>
      <c r="H28" s="41"/>
      <c r="I28" s="146" t="s">
        <v>28</v>
      </c>
      <c r="J28" s="136" t="s">
        <v>390</v>
      </c>
      <c r="K28" s="41"/>
      <c r="L28" s="14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41"/>
      <c r="E29" s="41"/>
      <c r="F29" s="41"/>
      <c r="G29" s="41"/>
      <c r="H29" s="41"/>
      <c r="I29" s="41"/>
      <c r="J29" s="41"/>
      <c r="K29" s="41"/>
      <c r="L29" s="148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12" customHeight="1">
      <c r="A30" s="41"/>
      <c r="B30" s="47"/>
      <c r="C30" s="41"/>
      <c r="D30" s="146" t="s">
        <v>35</v>
      </c>
      <c r="E30" s="41"/>
      <c r="F30" s="41"/>
      <c r="G30" s="41"/>
      <c r="H30" s="41"/>
      <c r="I30" s="41"/>
      <c r="J30" s="41"/>
      <c r="K30" s="41"/>
      <c r="L30" s="14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8" customFormat="1" ht="71.25" customHeight="1">
      <c r="A31" s="151"/>
      <c r="B31" s="152"/>
      <c r="C31" s="151"/>
      <c r="D31" s="151"/>
      <c r="E31" s="153" t="s">
        <v>36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41"/>
      <c r="B32" s="47"/>
      <c r="C32" s="41"/>
      <c r="D32" s="41"/>
      <c r="E32" s="41"/>
      <c r="F32" s="41"/>
      <c r="G32" s="41"/>
      <c r="H32" s="41"/>
      <c r="I32" s="41"/>
      <c r="J32" s="41"/>
      <c r="K32" s="41"/>
      <c r="L32" s="14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5"/>
      <c r="E33" s="155"/>
      <c r="F33" s="155"/>
      <c r="G33" s="155"/>
      <c r="H33" s="155"/>
      <c r="I33" s="155"/>
      <c r="J33" s="155"/>
      <c r="K33" s="155"/>
      <c r="L33" s="14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25.44" customHeight="1">
      <c r="A34" s="41"/>
      <c r="B34" s="47"/>
      <c r="C34" s="41"/>
      <c r="D34" s="156" t="s">
        <v>37</v>
      </c>
      <c r="E34" s="41"/>
      <c r="F34" s="41"/>
      <c r="G34" s="41"/>
      <c r="H34" s="41"/>
      <c r="I34" s="41"/>
      <c r="J34" s="157">
        <f>ROUND(J96, 2)</f>
        <v>0</v>
      </c>
      <c r="K34" s="41"/>
      <c r="L34" s="14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6.96" customHeight="1">
      <c r="A35" s="41"/>
      <c r="B35" s="47"/>
      <c r="C35" s="41"/>
      <c r="D35" s="155"/>
      <c r="E35" s="155"/>
      <c r="F35" s="155"/>
      <c r="G35" s="155"/>
      <c r="H35" s="155"/>
      <c r="I35" s="155"/>
      <c r="J35" s="155"/>
      <c r="K35" s="155"/>
      <c r="L35" s="14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41"/>
      <c r="F36" s="158" t="s">
        <v>39</v>
      </c>
      <c r="G36" s="41"/>
      <c r="H36" s="41"/>
      <c r="I36" s="158" t="s">
        <v>38</v>
      </c>
      <c r="J36" s="158" t="s">
        <v>40</v>
      </c>
      <c r="K36" s="41"/>
      <c r="L36" s="14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s="2" customFormat="1" ht="14.4" customHeight="1">
      <c r="A37" s="41"/>
      <c r="B37" s="47"/>
      <c r="C37" s="41"/>
      <c r="D37" s="159" t="s">
        <v>41</v>
      </c>
      <c r="E37" s="146" t="s">
        <v>42</v>
      </c>
      <c r="F37" s="160">
        <f>ROUND((SUM(BE96:BE124)),  2)</f>
        <v>0</v>
      </c>
      <c r="G37" s="41"/>
      <c r="H37" s="41"/>
      <c r="I37" s="161">
        <v>0.20999999999999999</v>
      </c>
      <c r="J37" s="160">
        <f>ROUND(((SUM(BE96:BE124))*I37),  2)</f>
        <v>0</v>
      </c>
      <c r="K37" s="41"/>
      <c r="L37" s="14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14.4" customHeight="1">
      <c r="A38" s="41"/>
      <c r="B38" s="47"/>
      <c r="C38" s="41"/>
      <c r="D38" s="41"/>
      <c r="E38" s="146" t="s">
        <v>43</v>
      </c>
      <c r="F38" s="160">
        <f>ROUND((SUM(BF96:BF124)),  2)</f>
        <v>0</v>
      </c>
      <c r="G38" s="41"/>
      <c r="H38" s="41"/>
      <c r="I38" s="161">
        <v>0.14999999999999999</v>
      </c>
      <c r="J38" s="160">
        <f>ROUND(((SUM(BF96:BF124))*I38),  2)</f>
        <v>0</v>
      </c>
      <c r="K38" s="41"/>
      <c r="L38" s="14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6" t="s">
        <v>44</v>
      </c>
      <c r="F39" s="160">
        <f>ROUND((SUM(BG96:BG124)),  2)</f>
        <v>0</v>
      </c>
      <c r="G39" s="41"/>
      <c r="H39" s="41"/>
      <c r="I39" s="161">
        <v>0.20999999999999999</v>
      </c>
      <c r="J39" s="160">
        <f>0</f>
        <v>0</v>
      </c>
      <c r="K39" s="41"/>
      <c r="L39" s="14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hidden="1" s="2" customFormat="1" ht="14.4" customHeight="1">
      <c r="A40" s="41"/>
      <c r="B40" s="47"/>
      <c r="C40" s="41"/>
      <c r="D40" s="41"/>
      <c r="E40" s="146" t="s">
        <v>45</v>
      </c>
      <c r="F40" s="160">
        <f>ROUND((SUM(BH96:BH124)),  2)</f>
        <v>0</v>
      </c>
      <c r="G40" s="41"/>
      <c r="H40" s="41"/>
      <c r="I40" s="161">
        <v>0.14999999999999999</v>
      </c>
      <c r="J40" s="160">
        <f>0</f>
        <v>0</v>
      </c>
      <c r="K40" s="41"/>
      <c r="L40" s="14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hidden="1" s="2" customFormat="1" ht="14.4" customHeight="1">
      <c r="A41" s="41"/>
      <c r="B41" s="47"/>
      <c r="C41" s="41"/>
      <c r="D41" s="41"/>
      <c r="E41" s="146" t="s">
        <v>46</v>
      </c>
      <c r="F41" s="160">
        <f>ROUND((SUM(BI96:BI124)),  2)</f>
        <v>0</v>
      </c>
      <c r="G41" s="41"/>
      <c r="H41" s="41"/>
      <c r="I41" s="161">
        <v>0</v>
      </c>
      <c r="J41" s="160">
        <f>0</f>
        <v>0</v>
      </c>
      <c r="K41" s="41"/>
      <c r="L41" s="148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6.96" customHeight="1">
      <c r="A42" s="41"/>
      <c r="B42" s="47"/>
      <c r="C42" s="41"/>
      <c r="D42" s="41"/>
      <c r="E42" s="41"/>
      <c r="F42" s="41"/>
      <c r="G42" s="41"/>
      <c r="H42" s="41"/>
      <c r="I42" s="41"/>
      <c r="J42" s="41"/>
      <c r="K42" s="41"/>
      <c r="L42" s="148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3" s="2" customFormat="1" ht="25.44" customHeight="1">
      <c r="A43" s="41"/>
      <c r="B43" s="47"/>
      <c r="C43" s="162"/>
      <c r="D43" s="163" t="s">
        <v>47</v>
      </c>
      <c r="E43" s="164"/>
      <c r="F43" s="164"/>
      <c r="G43" s="165" t="s">
        <v>48</v>
      </c>
      <c r="H43" s="166" t="s">
        <v>49</v>
      </c>
      <c r="I43" s="164"/>
      <c r="J43" s="167">
        <f>SUM(J34:J41)</f>
        <v>0</v>
      </c>
      <c r="K43" s="168"/>
      <c r="L43" s="148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</row>
    <row r="44" s="2" customFormat="1" ht="14.4" customHeight="1">
      <c r="A44" s="41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8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8" s="2" customFormat="1" ht="6.96" customHeight="1">
      <c r="A48" s="41"/>
      <c r="B48" s="171"/>
      <c r="C48" s="172"/>
      <c r="D48" s="172"/>
      <c r="E48" s="172"/>
      <c r="F48" s="172"/>
      <c r="G48" s="172"/>
      <c r="H48" s="172"/>
      <c r="I48" s="172"/>
      <c r="J48" s="172"/>
      <c r="K48" s="172"/>
      <c r="L48" s="14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24.96" customHeight="1">
      <c r="A49" s="41"/>
      <c r="B49" s="42"/>
      <c r="C49" s="26" t="s">
        <v>106</v>
      </c>
      <c r="D49" s="43"/>
      <c r="E49" s="43"/>
      <c r="F49" s="43"/>
      <c r="G49" s="43"/>
      <c r="H49" s="43"/>
      <c r="I49" s="43"/>
      <c r="J49" s="43"/>
      <c r="K49" s="43"/>
      <c r="L49" s="14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6.96" customHeight="1">
      <c r="A50" s="41"/>
      <c r="B50" s="42"/>
      <c r="C50" s="43"/>
      <c r="D50" s="43"/>
      <c r="E50" s="43"/>
      <c r="F50" s="43"/>
      <c r="G50" s="43"/>
      <c r="H50" s="43"/>
      <c r="I50" s="43"/>
      <c r="J50" s="43"/>
      <c r="K50" s="43"/>
      <c r="L50" s="14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12" customHeight="1">
      <c r="A51" s="41"/>
      <c r="B51" s="42"/>
      <c r="C51" s="35" t="s">
        <v>16</v>
      </c>
      <c r="D51" s="43"/>
      <c r="E51" s="43"/>
      <c r="F51" s="43"/>
      <c r="G51" s="43"/>
      <c r="H51" s="43"/>
      <c r="I51" s="43"/>
      <c r="J51" s="43"/>
      <c r="K51" s="43"/>
      <c r="L51" s="148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6.5" customHeight="1">
      <c r="A52" s="41"/>
      <c r="B52" s="42"/>
      <c r="C52" s="43"/>
      <c r="D52" s="43"/>
      <c r="E52" s="173" t="str">
        <f>E7</f>
        <v>ZŠ F-M, Lískovec 320 – hydroizolace spodní stavby II.etapa</v>
      </c>
      <c r="F52" s="35"/>
      <c r="G52" s="35"/>
      <c r="H52" s="35"/>
      <c r="I52" s="43"/>
      <c r="J52" s="43"/>
      <c r="K52" s="43"/>
      <c r="L52" s="14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1" customFormat="1" ht="12" customHeight="1">
      <c r="B53" s="24"/>
      <c r="C53" s="35" t="s">
        <v>101</v>
      </c>
      <c r="D53" s="25"/>
      <c r="E53" s="25"/>
      <c r="F53" s="25"/>
      <c r="G53" s="25"/>
      <c r="H53" s="25"/>
      <c r="I53" s="25"/>
      <c r="J53" s="25"/>
      <c r="K53" s="25"/>
      <c r="L53" s="23"/>
    </row>
    <row r="54" s="1" customFormat="1" ht="16.5" customHeight="1">
      <c r="B54" s="24"/>
      <c r="C54" s="25"/>
      <c r="D54" s="25"/>
      <c r="E54" s="173" t="s">
        <v>102</v>
      </c>
      <c r="F54" s="25"/>
      <c r="G54" s="25"/>
      <c r="H54" s="25"/>
      <c r="I54" s="25"/>
      <c r="J54" s="25"/>
      <c r="K54" s="25"/>
      <c r="L54" s="23"/>
    </row>
    <row r="55" s="1" customFormat="1" ht="12" customHeight="1">
      <c r="B55" s="24"/>
      <c r="C55" s="35" t="s">
        <v>103</v>
      </c>
      <c r="D55" s="25"/>
      <c r="E55" s="25"/>
      <c r="F55" s="25"/>
      <c r="G55" s="25"/>
      <c r="H55" s="25"/>
      <c r="I55" s="25"/>
      <c r="J55" s="25"/>
      <c r="K55" s="25"/>
      <c r="L55" s="23"/>
    </row>
    <row r="56" s="2" customFormat="1" ht="16.5" customHeight="1">
      <c r="A56" s="41"/>
      <c r="B56" s="42"/>
      <c r="C56" s="43"/>
      <c r="D56" s="43"/>
      <c r="E56" s="233" t="s">
        <v>385</v>
      </c>
      <c r="F56" s="43"/>
      <c r="G56" s="43"/>
      <c r="H56" s="43"/>
      <c r="I56" s="43"/>
      <c r="J56" s="43"/>
      <c r="K56" s="43"/>
      <c r="L56" s="14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12" customHeight="1">
      <c r="A57" s="41"/>
      <c r="B57" s="42"/>
      <c r="C57" s="35" t="s">
        <v>386</v>
      </c>
      <c r="D57" s="43"/>
      <c r="E57" s="43"/>
      <c r="F57" s="43"/>
      <c r="G57" s="43"/>
      <c r="H57" s="43"/>
      <c r="I57" s="43"/>
      <c r="J57" s="43"/>
      <c r="K57" s="43"/>
      <c r="L57" s="14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6.5" customHeight="1">
      <c r="A58" s="41"/>
      <c r="B58" s="42"/>
      <c r="C58" s="43"/>
      <c r="D58" s="43"/>
      <c r="E58" s="72" t="str">
        <f>E13</f>
        <v>1 - Elektroinstalace</v>
      </c>
      <c r="F58" s="43"/>
      <c r="G58" s="43"/>
      <c r="H58" s="43"/>
      <c r="I58" s="43"/>
      <c r="J58" s="43"/>
      <c r="K58" s="43"/>
      <c r="L58" s="14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6.96" customHeight="1">
      <c r="A59" s="41"/>
      <c r="B59" s="42"/>
      <c r="C59" s="43"/>
      <c r="D59" s="43"/>
      <c r="E59" s="43"/>
      <c r="F59" s="43"/>
      <c r="G59" s="43"/>
      <c r="H59" s="43"/>
      <c r="I59" s="43"/>
      <c r="J59" s="43"/>
      <c r="K59" s="43"/>
      <c r="L59" s="14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2" customHeight="1">
      <c r="A60" s="41"/>
      <c r="B60" s="42"/>
      <c r="C60" s="35" t="s">
        <v>21</v>
      </c>
      <c r="D60" s="43"/>
      <c r="E60" s="43"/>
      <c r="F60" s="30" t="str">
        <f>F16</f>
        <v>K Sedlištím 320, Lískovec, 738 01</v>
      </c>
      <c r="G60" s="43"/>
      <c r="H60" s="43"/>
      <c r="I60" s="35" t="s">
        <v>23</v>
      </c>
      <c r="J60" s="75" t="str">
        <f>IF(J16="","",J16)</f>
        <v>21. 11. 2022</v>
      </c>
      <c r="K60" s="43"/>
      <c r="L60" s="148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6.96" customHeight="1">
      <c r="A61" s="41"/>
      <c r="B61" s="42"/>
      <c r="C61" s="43"/>
      <c r="D61" s="43"/>
      <c r="E61" s="43"/>
      <c r="F61" s="43"/>
      <c r="G61" s="43"/>
      <c r="H61" s="43"/>
      <c r="I61" s="43"/>
      <c r="J61" s="43"/>
      <c r="K61" s="43"/>
      <c r="L61" s="148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5.15" customHeight="1">
      <c r="A62" s="41"/>
      <c r="B62" s="42"/>
      <c r="C62" s="35" t="s">
        <v>25</v>
      </c>
      <c r="D62" s="43"/>
      <c r="E62" s="43"/>
      <c r="F62" s="30" t="str">
        <f>E19</f>
        <v>Statutární město Frýdek-Místek</v>
      </c>
      <c r="G62" s="43"/>
      <c r="H62" s="43"/>
      <c r="I62" s="35" t="s">
        <v>31</v>
      </c>
      <c r="J62" s="39" t="str">
        <f>E25</f>
        <v>Petr Kubala</v>
      </c>
      <c r="K62" s="43"/>
      <c r="L62" s="148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15.15" customHeight="1">
      <c r="A63" s="41"/>
      <c r="B63" s="42"/>
      <c r="C63" s="35" t="s">
        <v>29</v>
      </c>
      <c r="D63" s="43"/>
      <c r="E63" s="43"/>
      <c r="F63" s="30" t="str">
        <f>IF(E22="","",E22)</f>
        <v>Vyplň údaj</v>
      </c>
      <c r="G63" s="43"/>
      <c r="H63" s="43"/>
      <c r="I63" s="35" t="s">
        <v>34</v>
      </c>
      <c r="J63" s="39" t="str">
        <f>E28</f>
        <v>Petr Kubala</v>
      </c>
      <c r="K63" s="43"/>
      <c r="L63" s="148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</row>
    <row r="64" s="2" customFormat="1" ht="10.32" customHeight="1">
      <c r="A64" s="41"/>
      <c r="B64" s="42"/>
      <c r="C64" s="43"/>
      <c r="D64" s="43"/>
      <c r="E64" s="43"/>
      <c r="F64" s="43"/>
      <c r="G64" s="43"/>
      <c r="H64" s="43"/>
      <c r="I64" s="43"/>
      <c r="J64" s="43"/>
      <c r="K64" s="43"/>
      <c r="L64" s="148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</row>
    <row r="65" s="2" customFormat="1" ht="29.28" customHeight="1">
      <c r="A65" s="41"/>
      <c r="B65" s="42"/>
      <c r="C65" s="174" t="s">
        <v>107</v>
      </c>
      <c r="D65" s="175"/>
      <c r="E65" s="175"/>
      <c r="F65" s="175"/>
      <c r="G65" s="175"/>
      <c r="H65" s="175"/>
      <c r="I65" s="175"/>
      <c r="J65" s="176" t="s">
        <v>108</v>
      </c>
      <c r="K65" s="175"/>
      <c r="L65" s="148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6" s="2" customFormat="1" ht="10.32" customHeight="1">
      <c r="A66" s="41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148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22.8" customHeight="1">
      <c r="A67" s="41"/>
      <c r="B67" s="42"/>
      <c r="C67" s="177" t="s">
        <v>69</v>
      </c>
      <c r="D67" s="43"/>
      <c r="E67" s="43"/>
      <c r="F67" s="43"/>
      <c r="G67" s="43"/>
      <c r="H67" s="43"/>
      <c r="I67" s="43"/>
      <c r="J67" s="105">
        <f>J96</f>
        <v>0</v>
      </c>
      <c r="K67" s="43"/>
      <c r="L67" s="148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  <c r="AU67" s="20" t="s">
        <v>109</v>
      </c>
    </row>
    <row r="68" s="9" customFormat="1" ht="24.96" customHeight="1">
      <c r="A68" s="9"/>
      <c r="B68" s="178"/>
      <c r="C68" s="179"/>
      <c r="D68" s="180" t="s">
        <v>391</v>
      </c>
      <c r="E68" s="181"/>
      <c r="F68" s="181"/>
      <c r="G68" s="181"/>
      <c r="H68" s="181"/>
      <c r="I68" s="181"/>
      <c r="J68" s="182">
        <f>J97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2" customFormat="1" ht="19.92" customHeight="1">
      <c r="A69" s="12"/>
      <c r="B69" s="234"/>
      <c r="C69" s="128"/>
      <c r="D69" s="235" t="s">
        <v>392</v>
      </c>
      <c r="E69" s="236"/>
      <c r="F69" s="236"/>
      <c r="G69" s="236"/>
      <c r="H69" s="236"/>
      <c r="I69" s="236"/>
      <c r="J69" s="237">
        <f>J98</f>
        <v>0</v>
      </c>
      <c r="K69" s="128"/>
      <c r="L69" s="238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</row>
    <row r="70" s="12" customFormat="1" ht="14.88" customHeight="1">
      <c r="A70" s="12"/>
      <c r="B70" s="234"/>
      <c r="C70" s="128"/>
      <c r="D70" s="235" t="s">
        <v>393</v>
      </c>
      <c r="E70" s="236"/>
      <c r="F70" s="236"/>
      <c r="G70" s="236"/>
      <c r="H70" s="236"/>
      <c r="I70" s="236"/>
      <c r="J70" s="237">
        <f>J99</f>
        <v>0</v>
      </c>
      <c r="K70" s="128"/>
      <c r="L70" s="238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</row>
    <row r="71" s="12" customFormat="1" ht="21.84" customHeight="1">
      <c r="A71" s="12"/>
      <c r="B71" s="234"/>
      <c r="C71" s="128"/>
      <c r="D71" s="235" t="s">
        <v>394</v>
      </c>
      <c r="E71" s="236"/>
      <c r="F71" s="236"/>
      <c r="G71" s="236"/>
      <c r="H71" s="236"/>
      <c r="I71" s="236"/>
      <c r="J71" s="237">
        <f>J106</f>
        <v>0</v>
      </c>
      <c r="K71" s="128"/>
      <c r="L71" s="238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</row>
    <row r="72" s="12" customFormat="1" ht="21.84" customHeight="1">
      <c r="A72" s="12"/>
      <c r="B72" s="234"/>
      <c r="C72" s="128"/>
      <c r="D72" s="235" t="s">
        <v>395</v>
      </c>
      <c r="E72" s="236"/>
      <c r="F72" s="236"/>
      <c r="G72" s="236"/>
      <c r="H72" s="236"/>
      <c r="I72" s="236"/>
      <c r="J72" s="237">
        <f>J120</f>
        <v>0</v>
      </c>
      <c r="K72" s="128"/>
      <c r="L72" s="238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</row>
    <row r="73" s="2" customFormat="1" ht="21.84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48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48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8" s="2" customFormat="1" ht="6.96" customHeight="1">
      <c r="A78" s="41"/>
      <c r="B78" s="64"/>
      <c r="C78" s="65"/>
      <c r="D78" s="65"/>
      <c r="E78" s="65"/>
      <c r="F78" s="65"/>
      <c r="G78" s="65"/>
      <c r="H78" s="65"/>
      <c r="I78" s="65"/>
      <c r="J78" s="65"/>
      <c r="K78" s="65"/>
      <c r="L78" s="14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24.96" customHeight="1">
      <c r="A79" s="41"/>
      <c r="B79" s="42"/>
      <c r="C79" s="26" t="s">
        <v>122</v>
      </c>
      <c r="D79" s="43"/>
      <c r="E79" s="43"/>
      <c r="F79" s="43"/>
      <c r="G79" s="43"/>
      <c r="H79" s="43"/>
      <c r="I79" s="43"/>
      <c r="J79" s="43"/>
      <c r="K79" s="43"/>
      <c r="L79" s="14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4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2" customHeight="1">
      <c r="A81" s="41"/>
      <c r="B81" s="42"/>
      <c r="C81" s="35" t="s">
        <v>16</v>
      </c>
      <c r="D81" s="43"/>
      <c r="E81" s="43"/>
      <c r="F81" s="43"/>
      <c r="G81" s="43"/>
      <c r="H81" s="43"/>
      <c r="I81" s="43"/>
      <c r="J81" s="43"/>
      <c r="K81" s="43"/>
      <c r="L81" s="14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6.5" customHeight="1">
      <c r="A82" s="41"/>
      <c r="B82" s="42"/>
      <c r="C82" s="43"/>
      <c r="D82" s="43"/>
      <c r="E82" s="173" t="str">
        <f>E7</f>
        <v>ZŠ F-M, Lískovec 320 – hydroizolace spodní stavby II.etapa</v>
      </c>
      <c r="F82" s="35"/>
      <c r="G82" s="35"/>
      <c r="H82" s="35"/>
      <c r="I82" s="43"/>
      <c r="J82" s="43"/>
      <c r="K82" s="43"/>
      <c r="L82" s="14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1" customFormat="1" ht="12" customHeight="1">
      <c r="B83" s="24"/>
      <c r="C83" s="35" t="s">
        <v>101</v>
      </c>
      <c r="D83" s="25"/>
      <c r="E83" s="25"/>
      <c r="F83" s="25"/>
      <c r="G83" s="25"/>
      <c r="H83" s="25"/>
      <c r="I83" s="25"/>
      <c r="J83" s="25"/>
      <c r="K83" s="25"/>
      <c r="L83" s="23"/>
    </row>
    <row r="84" s="1" customFormat="1" ht="16.5" customHeight="1">
      <c r="B84" s="24"/>
      <c r="C84" s="25"/>
      <c r="D84" s="25"/>
      <c r="E84" s="173" t="s">
        <v>102</v>
      </c>
      <c r="F84" s="25"/>
      <c r="G84" s="25"/>
      <c r="H84" s="25"/>
      <c r="I84" s="25"/>
      <c r="J84" s="25"/>
      <c r="K84" s="25"/>
      <c r="L84" s="23"/>
    </row>
    <row r="85" s="1" customFormat="1" ht="12" customHeight="1">
      <c r="B85" s="24"/>
      <c r="C85" s="35" t="s">
        <v>103</v>
      </c>
      <c r="D85" s="25"/>
      <c r="E85" s="25"/>
      <c r="F85" s="25"/>
      <c r="G85" s="25"/>
      <c r="H85" s="25"/>
      <c r="I85" s="25"/>
      <c r="J85" s="25"/>
      <c r="K85" s="25"/>
      <c r="L85" s="23"/>
    </row>
    <row r="86" s="2" customFormat="1" ht="16.5" customHeight="1">
      <c r="A86" s="41"/>
      <c r="B86" s="42"/>
      <c r="C86" s="43"/>
      <c r="D86" s="43"/>
      <c r="E86" s="233" t="s">
        <v>385</v>
      </c>
      <c r="F86" s="43"/>
      <c r="G86" s="43"/>
      <c r="H86" s="43"/>
      <c r="I86" s="43"/>
      <c r="J86" s="43"/>
      <c r="K86" s="43"/>
      <c r="L86" s="148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2" customHeight="1">
      <c r="A87" s="41"/>
      <c r="B87" s="42"/>
      <c r="C87" s="35" t="s">
        <v>386</v>
      </c>
      <c r="D87" s="43"/>
      <c r="E87" s="43"/>
      <c r="F87" s="43"/>
      <c r="G87" s="43"/>
      <c r="H87" s="43"/>
      <c r="I87" s="43"/>
      <c r="J87" s="43"/>
      <c r="K87" s="43"/>
      <c r="L87" s="148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6.5" customHeight="1">
      <c r="A88" s="41"/>
      <c r="B88" s="42"/>
      <c r="C88" s="43"/>
      <c r="D88" s="43"/>
      <c r="E88" s="72" t="str">
        <f>E13</f>
        <v>1 - Elektroinstalace</v>
      </c>
      <c r="F88" s="43"/>
      <c r="G88" s="43"/>
      <c r="H88" s="43"/>
      <c r="I88" s="43"/>
      <c r="J88" s="43"/>
      <c r="K88" s="43"/>
      <c r="L88" s="148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6.96" customHeight="1">
      <c r="A89" s="41"/>
      <c r="B89" s="42"/>
      <c r="C89" s="43"/>
      <c r="D89" s="43"/>
      <c r="E89" s="43"/>
      <c r="F89" s="43"/>
      <c r="G89" s="43"/>
      <c r="H89" s="43"/>
      <c r="I89" s="43"/>
      <c r="J89" s="43"/>
      <c r="K89" s="43"/>
      <c r="L89" s="148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2" customHeight="1">
      <c r="A90" s="41"/>
      <c r="B90" s="42"/>
      <c r="C90" s="35" t="s">
        <v>21</v>
      </c>
      <c r="D90" s="43"/>
      <c r="E90" s="43"/>
      <c r="F90" s="30" t="str">
        <f>F16</f>
        <v>K Sedlištím 320, Lískovec, 738 01</v>
      </c>
      <c r="G90" s="43"/>
      <c r="H90" s="43"/>
      <c r="I90" s="35" t="s">
        <v>23</v>
      </c>
      <c r="J90" s="75" t="str">
        <f>IF(J16="","",J16)</f>
        <v>21. 11. 2022</v>
      </c>
      <c r="K90" s="43"/>
      <c r="L90" s="148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6.96" customHeight="1">
      <c r="A91" s="41"/>
      <c r="B91" s="42"/>
      <c r="C91" s="43"/>
      <c r="D91" s="43"/>
      <c r="E91" s="43"/>
      <c r="F91" s="43"/>
      <c r="G91" s="43"/>
      <c r="H91" s="43"/>
      <c r="I91" s="43"/>
      <c r="J91" s="43"/>
      <c r="K91" s="43"/>
      <c r="L91" s="148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15.15" customHeight="1">
      <c r="A92" s="41"/>
      <c r="B92" s="42"/>
      <c r="C92" s="35" t="s">
        <v>25</v>
      </c>
      <c r="D92" s="43"/>
      <c r="E92" s="43"/>
      <c r="F92" s="30" t="str">
        <f>E19</f>
        <v>Statutární město Frýdek-Místek</v>
      </c>
      <c r="G92" s="43"/>
      <c r="H92" s="43"/>
      <c r="I92" s="35" t="s">
        <v>31</v>
      </c>
      <c r="J92" s="39" t="str">
        <f>E25</f>
        <v>Petr Kubala</v>
      </c>
      <c r="K92" s="43"/>
      <c r="L92" s="148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5.15" customHeight="1">
      <c r="A93" s="41"/>
      <c r="B93" s="42"/>
      <c r="C93" s="35" t="s">
        <v>29</v>
      </c>
      <c r="D93" s="43"/>
      <c r="E93" s="43"/>
      <c r="F93" s="30" t="str">
        <f>IF(E22="","",E22)</f>
        <v>Vyplň údaj</v>
      </c>
      <c r="G93" s="43"/>
      <c r="H93" s="43"/>
      <c r="I93" s="35" t="s">
        <v>34</v>
      </c>
      <c r="J93" s="39" t="str">
        <f>E28</f>
        <v>Petr Kubala</v>
      </c>
      <c r="K93" s="43"/>
      <c r="L93" s="148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10.32" customHeight="1">
      <c r="A94" s="41"/>
      <c r="B94" s="42"/>
      <c r="C94" s="43"/>
      <c r="D94" s="43"/>
      <c r="E94" s="43"/>
      <c r="F94" s="43"/>
      <c r="G94" s="43"/>
      <c r="H94" s="43"/>
      <c r="I94" s="43"/>
      <c r="J94" s="43"/>
      <c r="K94" s="43"/>
      <c r="L94" s="148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10" customFormat="1" ht="29.28" customHeight="1">
      <c r="A95" s="184"/>
      <c r="B95" s="185"/>
      <c r="C95" s="186" t="s">
        <v>123</v>
      </c>
      <c r="D95" s="187" t="s">
        <v>56</v>
      </c>
      <c r="E95" s="187" t="s">
        <v>52</v>
      </c>
      <c r="F95" s="187" t="s">
        <v>53</v>
      </c>
      <c r="G95" s="187" t="s">
        <v>124</v>
      </c>
      <c r="H95" s="187" t="s">
        <v>125</v>
      </c>
      <c r="I95" s="187" t="s">
        <v>126</v>
      </c>
      <c r="J95" s="187" t="s">
        <v>108</v>
      </c>
      <c r="K95" s="188" t="s">
        <v>127</v>
      </c>
      <c r="L95" s="189"/>
      <c r="M95" s="95" t="s">
        <v>19</v>
      </c>
      <c r="N95" s="96" t="s">
        <v>41</v>
      </c>
      <c r="O95" s="96" t="s">
        <v>128</v>
      </c>
      <c r="P95" s="96" t="s">
        <v>129</v>
      </c>
      <c r="Q95" s="96" t="s">
        <v>130</v>
      </c>
      <c r="R95" s="96" t="s">
        <v>131</v>
      </c>
      <c r="S95" s="96" t="s">
        <v>132</v>
      </c>
      <c r="T95" s="97" t="s">
        <v>133</v>
      </c>
      <c r="U95" s="184"/>
      <c r="V95" s="184"/>
      <c r="W95" s="184"/>
      <c r="X95" s="184"/>
      <c r="Y95" s="184"/>
      <c r="Z95" s="184"/>
      <c r="AA95" s="184"/>
      <c r="AB95" s="184"/>
      <c r="AC95" s="184"/>
      <c r="AD95" s="184"/>
      <c r="AE95" s="184"/>
    </row>
    <row r="96" s="2" customFormat="1" ht="22.8" customHeight="1">
      <c r="A96" s="41"/>
      <c r="B96" s="42"/>
      <c r="C96" s="102" t="s">
        <v>134</v>
      </c>
      <c r="D96" s="43"/>
      <c r="E96" s="43"/>
      <c r="F96" s="43"/>
      <c r="G96" s="43"/>
      <c r="H96" s="43"/>
      <c r="I96" s="43"/>
      <c r="J96" s="190">
        <f>BK96</f>
        <v>0</v>
      </c>
      <c r="K96" s="43"/>
      <c r="L96" s="47"/>
      <c r="M96" s="98"/>
      <c r="N96" s="191"/>
      <c r="O96" s="99"/>
      <c r="P96" s="192">
        <f>P97</f>
        <v>0</v>
      </c>
      <c r="Q96" s="99"/>
      <c r="R96" s="192">
        <f>R97</f>
        <v>0.0064840000000000002</v>
      </c>
      <c r="S96" s="99"/>
      <c r="T96" s="193">
        <f>T97</f>
        <v>0.0040000000000000001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70</v>
      </c>
      <c r="AU96" s="20" t="s">
        <v>109</v>
      </c>
      <c r="BK96" s="194">
        <f>BK97</f>
        <v>0</v>
      </c>
    </row>
    <row r="97" s="11" customFormat="1" ht="25.92" customHeight="1">
      <c r="A97" s="11"/>
      <c r="B97" s="195"/>
      <c r="C97" s="196"/>
      <c r="D97" s="197" t="s">
        <v>70</v>
      </c>
      <c r="E97" s="198" t="s">
        <v>396</v>
      </c>
      <c r="F97" s="198" t="s">
        <v>397</v>
      </c>
      <c r="G97" s="196"/>
      <c r="H97" s="196"/>
      <c r="I97" s="199"/>
      <c r="J97" s="200">
        <f>BK97</f>
        <v>0</v>
      </c>
      <c r="K97" s="196"/>
      <c r="L97" s="201"/>
      <c r="M97" s="202"/>
      <c r="N97" s="203"/>
      <c r="O97" s="203"/>
      <c r="P97" s="204">
        <f>P98</f>
        <v>0</v>
      </c>
      <c r="Q97" s="203"/>
      <c r="R97" s="204">
        <f>R98</f>
        <v>0.0064840000000000002</v>
      </c>
      <c r="S97" s="203"/>
      <c r="T97" s="205">
        <f>T98</f>
        <v>0.0040000000000000001</v>
      </c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R97" s="206" t="s">
        <v>78</v>
      </c>
      <c r="AT97" s="207" t="s">
        <v>70</v>
      </c>
      <c r="AU97" s="207" t="s">
        <v>71</v>
      </c>
      <c r="AY97" s="206" t="s">
        <v>137</v>
      </c>
      <c r="BK97" s="208">
        <f>BK98</f>
        <v>0</v>
      </c>
    </row>
    <row r="98" s="11" customFormat="1" ht="22.8" customHeight="1">
      <c r="A98" s="11"/>
      <c r="B98" s="195"/>
      <c r="C98" s="196"/>
      <c r="D98" s="197" t="s">
        <v>70</v>
      </c>
      <c r="E98" s="239" t="s">
        <v>175</v>
      </c>
      <c r="F98" s="239" t="s">
        <v>398</v>
      </c>
      <c r="G98" s="196"/>
      <c r="H98" s="196"/>
      <c r="I98" s="199"/>
      <c r="J98" s="240">
        <f>BK98</f>
        <v>0</v>
      </c>
      <c r="K98" s="196"/>
      <c r="L98" s="201"/>
      <c r="M98" s="202"/>
      <c r="N98" s="203"/>
      <c r="O98" s="203"/>
      <c r="P98" s="204">
        <f>P99</f>
        <v>0</v>
      </c>
      <c r="Q98" s="203"/>
      <c r="R98" s="204">
        <f>R99</f>
        <v>0.0064840000000000002</v>
      </c>
      <c r="S98" s="203"/>
      <c r="T98" s="205">
        <f>T99</f>
        <v>0.0040000000000000001</v>
      </c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R98" s="206" t="s">
        <v>78</v>
      </c>
      <c r="AT98" s="207" t="s">
        <v>70</v>
      </c>
      <c r="AU98" s="207" t="s">
        <v>78</v>
      </c>
      <c r="AY98" s="206" t="s">
        <v>137</v>
      </c>
      <c r="BK98" s="208">
        <f>BK99</f>
        <v>0</v>
      </c>
    </row>
    <row r="99" s="11" customFormat="1" ht="20.88" customHeight="1">
      <c r="A99" s="11"/>
      <c r="B99" s="195"/>
      <c r="C99" s="196"/>
      <c r="D99" s="197" t="s">
        <v>70</v>
      </c>
      <c r="E99" s="239" t="s">
        <v>399</v>
      </c>
      <c r="F99" s="239" t="s">
        <v>400</v>
      </c>
      <c r="G99" s="196"/>
      <c r="H99" s="196"/>
      <c r="I99" s="199"/>
      <c r="J99" s="240">
        <f>BK99</f>
        <v>0</v>
      </c>
      <c r="K99" s="196"/>
      <c r="L99" s="201"/>
      <c r="M99" s="202"/>
      <c r="N99" s="203"/>
      <c r="O99" s="203"/>
      <c r="P99" s="204">
        <f>P100+SUM(P101:P106)+P120</f>
        <v>0</v>
      </c>
      <c r="Q99" s="203"/>
      <c r="R99" s="204">
        <f>R100+SUM(R101:R106)+R120</f>
        <v>0.0064840000000000002</v>
      </c>
      <c r="S99" s="203"/>
      <c r="T99" s="205">
        <f>T100+SUM(T101:T106)+T120</f>
        <v>0.0040000000000000001</v>
      </c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R99" s="206" t="s">
        <v>80</v>
      </c>
      <c r="AT99" s="207" t="s">
        <v>70</v>
      </c>
      <c r="AU99" s="207" t="s">
        <v>80</v>
      </c>
      <c r="AY99" s="206" t="s">
        <v>137</v>
      </c>
      <c r="BK99" s="208">
        <f>BK100+SUM(BK101:BK106)+BK120</f>
        <v>0</v>
      </c>
    </row>
    <row r="100" s="2" customFormat="1" ht="24.15" customHeight="1">
      <c r="A100" s="41"/>
      <c r="B100" s="42"/>
      <c r="C100" s="209" t="s">
        <v>78</v>
      </c>
      <c r="D100" s="209" t="s">
        <v>138</v>
      </c>
      <c r="E100" s="210" t="s">
        <v>401</v>
      </c>
      <c r="F100" s="211" t="s">
        <v>402</v>
      </c>
      <c r="G100" s="212" t="s">
        <v>303</v>
      </c>
      <c r="H100" s="213">
        <v>70</v>
      </c>
      <c r="I100" s="214"/>
      <c r="J100" s="215">
        <f>ROUND(I100*H100,2)</f>
        <v>0</v>
      </c>
      <c r="K100" s="211" t="s">
        <v>403</v>
      </c>
      <c r="L100" s="47"/>
      <c r="M100" s="216" t="s">
        <v>19</v>
      </c>
      <c r="N100" s="217" t="s">
        <v>42</v>
      </c>
      <c r="O100" s="87"/>
      <c r="P100" s="218">
        <f>O100*H100</f>
        <v>0</v>
      </c>
      <c r="Q100" s="218">
        <v>0</v>
      </c>
      <c r="R100" s="218">
        <f>Q100*H100</f>
        <v>0</v>
      </c>
      <c r="S100" s="218">
        <v>0</v>
      </c>
      <c r="T100" s="219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20" t="s">
        <v>174</v>
      </c>
      <c r="AT100" s="220" t="s">
        <v>138</v>
      </c>
      <c r="AU100" s="220" t="s">
        <v>90</v>
      </c>
      <c r="AY100" s="20" t="s">
        <v>137</v>
      </c>
      <c r="BE100" s="221">
        <f>IF(N100="základní",J100,0)</f>
        <v>0</v>
      </c>
      <c r="BF100" s="221">
        <f>IF(N100="snížená",J100,0)</f>
        <v>0</v>
      </c>
      <c r="BG100" s="221">
        <f>IF(N100="zákl. přenesená",J100,0)</f>
        <v>0</v>
      </c>
      <c r="BH100" s="221">
        <f>IF(N100="sníž. přenesená",J100,0)</f>
        <v>0</v>
      </c>
      <c r="BI100" s="221">
        <f>IF(N100="nulová",J100,0)</f>
        <v>0</v>
      </c>
      <c r="BJ100" s="20" t="s">
        <v>78</v>
      </c>
      <c r="BK100" s="221">
        <f>ROUND(I100*H100,2)</f>
        <v>0</v>
      </c>
      <c r="BL100" s="20" t="s">
        <v>174</v>
      </c>
      <c r="BM100" s="220" t="s">
        <v>404</v>
      </c>
    </row>
    <row r="101" s="2" customFormat="1">
      <c r="A101" s="41"/>
      <c r="B101" s="42"/>
      <c r="C101" s="43"/>
      <c r="D101" s="241" t="s">
        <v>405</v>
      </c>
      <c r="E101" s="43"/>
      <c r="F101" s="242" t="s">
        <v>406</v>
      </c>
      <c r="G101" s="43"/>
      <c r="H101" s="43"/>
      <c r="I101" s="224"/>
      <c r="J101" s="43"/>
      <c r="K101" s="43"/>
      <c r="L101" s="47"/>
      <c r="M101" s="225"/>
      <c r="N101" s="226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405</v>
      </c>
      <c r="AU101" s="20" t="s">
        <v>90</v>
      </c>
    </row>
    <row r="102" s="2" customFormat="1" ht="24.15" customHeight="1">
      <c r="A102" s="41"/>
      <c r="B102" s="42"/>
      <c r="C102" s="209" t="s">
        <v>80</v>
      </c>
      <c r="D102" s="209" t="s">
        <v>138</v>
      </c>
      <c r="E102" s="210" t="s">
        <v>407</v>
      </c>
      <c r="F102" s="211" t="s">
        <v>408</v>
      </c>
      <c r="G102" s="212" t="s">
        <v>303</v>
      </c>
      <c r="H102" s="213">
        <v>2</v>
      </c>
      <c r="I102" s="214"/>
      <c r="J102" s="215">
        <f>ROUND(I102*H102,2)</f>
        <v>0</v>
      </c>
      <c r="K102" s="211" t="s">
        <v>403</v>
      </c>
      <c r="L102" s="47"/>
      <c r="M102" s="216" t="s">
        <v>19</v>
      </c>
      <c r="N102" s="217" t="s">
        <v>42</v>
      </c>
      <c r="O102" s="87"/>
      <c r="P102" s="218">
        <f>O102*H102</f>
        <v>0</v>
      </c>
      <c r="Q102" s="218">
        <v>0</v>
      </c>
      <c r="R102" s="218">
        <f>Q102*H102</f>
        <v>0</v>
      </c>
      <c r="S102" s="218">
        <v>0.001</v>
      </c>
      <c r="T102" s="219">
        <f>S102*H102</f>
        <v>0.002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20" t="s">
        <v>174</v>
      </c>
      <c r="AT102" s="220" t="s">
        <v>138</v>
      </c>
      <c r="AU102" s="220" t="s">
        <v>90</v>
      </c>
      <c r="AY102" s="20" t="s">
        <v>137</v>
      </c>
      <c r="BE102" s="221">
        <f>IF(N102="základní",J102,0)</f>
        <v>0</v>
      </c>
      <c r="BF102" s="221">
        <f>IF(N102="snížená",J102,0)</f>
        <v>0</v>
      </c>
      <c r="BG102" s="221">
        <f>IF(N102="zákl. přenesená",J102,0)</f>
        <v>0</v>
      </c>
      <c r="BH102" s="221">
        <f>IF(N102="sníž. přenesená",J102,0)</f>
        <v>0</v>
      </c>
      <c r="BI102" s="221">
        <f>IF(N102="nulová",J102,0)</f>
        <v>0</v>
      </c>
      <c r="BJ102" s="20" t="s">
        <v>78</v>
      </c>
      <c r="BK102" s="221">
        <f>ROUND(I102*H102,2)</f>
        <v>0</v>
      </c>
      <c r="BL102" s="20" t="s">
        <v>174</v>
      </c>
      <c r="BM102" s="220" t="s">
        <v>409</v>
      </c>
    </row>
    <row r="103" s="2" customFormat="1">
      <c r="A103" s="41"/>
      <c r="B103" s="42"/>
      <c r="C103" s="43"/>
      <c r="D103" s="241" t="s">
        <v>405</v>
      </c>
      <c r="E103" s="43"/>
      <c r="F103" s="242" t="s">
        <v>410</v>
      </c>
      <c r="G103" s="43"/>
      <c r="H103" s="43"/>
      <c r="I103" s="224"/>
      <c r="J103" s="43"/>
      <c r="K103" s="43"/>
      <c r="L103" s="47"/>
      <c r="M103" s="225"/>
      <c r="N103" s="226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405</v>
      </c>
      <c r="AU103" s="20" t="s">
        <v>90</v>
      </c>
    </row>
    <row r="104" s="2" customFormat="1" ht="24.15" customHeight="1">
      <c r="A104" s="41"/>
      <c r="B104" s="42"/>
      <c r="C104" s="209" t="s">
        <v>90</v>
      </c>
      <c r="D104" s="209" t="s">
        <v>138</v>
      </c>
      <c r="E104" s="210" t="s">
        <v>411</v>
      </c>
      <c r="F104" s="211" t="s">
        <v>412</v>
      </c>
      <c r="G104" s="212" t="s">
        <v>303</v>
      </c>
      <c r="H104" s="213">
        <v>1</v>
      </c>
      <c r="I104" s="214"/>
      <c r="J104" s="215">
        <f>ROUND(I104*H104,2)</f>
        <v>0</v>
      </c>
      <c r="K104" s="211" t="s">
        <v>403</v>
      </c>
      <c r="L104" s="47"/>
      <c r="M104" s="216" t="s">
        <v>19</v>
      </c>
      <c r="N104" s="217" t="s">
        <v>42</v>
      </c>
      <c r="O104" s="87"/>
      <c r="P104" s="218">
        <f>O104*H104</f>
        <v>0</v>
      </c>
      <c r="Q104" s="218">
        <v>0</v>
      </c>
      <c r="R104" s="218">
        <f>Q104*H104</f>
        <v>0</v>
      </c>
      <c r="S104" s="218">
        <v>0.002</v>
      </c>
      <c r="T104" s="219">
        <f>S104*H104</f>
        <v>0.002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20" t="s">
        <v>174</v>
      </c>
      <c r="AT104" s="220" t="s">
        <v>138</v>
      </c>
      <c r="AU104" s="220" t="s">
        <v>90</v>
      </c>
      <c r="AY104" s="20" t="s">
        <v>137</v>
      </c>
      <c r="BE104" s="221">
        <f>IF(N104="základní",J104,0)</f>
        <v>0</v>
      </c>
      <c r="BF104" s="221">
        <f>IF(N104="snížená",J104,0)</f>
        <v>0</v>
      </c>
      <c r="BG104" s="221">
        <f>IF(N104="zákl. přenesená",J104,0)</f>
        <v>0</v>
      </c>
      <c r="BH104" s="221">
        <f>IF(N104="sníž. přenesená",J104,0)</f>
        <v>0</v>
      </c>
      <c r="BI104" s="221">
        <f>IF(N104="nulová",J104,0)</f>
        <v>0</v>
      </c>
      <c r="BJ104" s="20" t="s">
        <v>78</v>
      </c>
      <c r="BK104" s="221">
        <f>ROUND(I104*H104,2)</f>
        <v>0</v>
      </c>
      <c r="BL104" s="20" t="s">
        <v>174</v>
      </c>
      <c r="BM104" s="220" t="s">
        <v>413</v>
      </c>
    </row>
    <row r="105" s="2" customFormat="1">
      <c r="A105" s="41"/>
      <c r="B105" s="42"/>
      <c r="C105" s="43"/>
      <c r="D105" s="241" t="s">
        <v>405</v>
      </c>
      <c r="E105" s="43"/>
      <c r="F105" s="242" t="s">
        <v>414</v>
      </c>
      <c r="G105" s="43"/>
      <c r="H105" s="43"/>
      <c r="I105" s="224"/>
      <c r="J105" s="43"/>
      <c r="K105" s="43"/>
      <c r="L105" s="47"/>
      <c r="M105" s="225"/>
      <c r="N105" s="226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405</v>
      </c>
      <c r="AU105" s="20" t="s">
        <v>90</v>
      </c>
    </row>
    <row r="106" s="13" customFormat="1" ht="20.88" customHeight="1">
      <c r="A106" s="13"/>
      <c r="B106" s="243"/>
      <c r="C106" s="244"/>
      <c r="D106" s="245" t="s">
        <v>70</v>
      </c>
      <c r="E106" s="245" t="s">
        <v>415</v>
      </c>
      <c r="F106" s="245" t="s">
        <v>416</v>
      </c>
      <c r="G106" s="244"/>
      <c r="H106" s="244"/>
      <c r="I106" s="246"/>
      <c r="J106" s="247">
        <f>BK106</f>
        <v>0</v>
      </c>
      <c r="K106" s="244"/>
      <c r="L106" s="248"/>
      <c r="M106" s="249"/>
      <c r="N106" s="250"/>
      <c r="O106" s="250"/>
      <c r="P106" s="251">
        <f>SUM(P107:P119)</f>
        <v>0</v>
      </c>
      <c r="Q106" s="250"/>
      <c r="R106" s="251">
        <f>SUM(R107:R119)</f>
        <v>0.0064840000000000002</v>
      </c>
      <c r="S106" s="250"/>
      <c r="T106" s="252">
        <f>SUM(T107:T119)</f>
        <v>0</v>
      </c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R106" s="253" t="s">
        <v>80</v>
      </c>
      <c r="AT106" s="254" t="s">
        <v>70</v>
      </c>
      <c r="AU106" s="254" t="s">
        <v>90</v>
      </c>
      <c r="AY106" s="253" t="s">
        <v>137</v>
      </c>
      <c r="BK106" s="255">
        <f>SUM(BK107:BK119)</f>
        <v>0</v>
      </c>
    </row>
    <row r="107" s="2" customFormat="1" ht="24.15" customHeight="1">
      <c r="A107" s="41"/>
      <c r="B107" s="42"/>
      <c r="C107" s="209" t="s">
        <v>143</v>
      </c>
      <c r="D107" s="209" t="s">
        <v>138</v>
      </c>
      <c r="E107" s="210" t="s">
        <v>417</v>
      </c>
      <c r="F107" s="211" t="s">
        <v>418</v>
      </c>
      <c r="G107" s="212" t="s">
        <v>169</v>
      </c>
      <c r="H107" s="213">
        <v>22</v>
      </c>
      <c r="I107" s="214"/>
      <c r="J107" s="215">
        <f>ROUND(I107*H107,2)</f>
        <v>0</v>
      </c>
      <c r="K107" s="211" t="s">
        <v>403</v>
      </c>
      <c r="L107" s="47"/>
      <c r="M107" s="216" t="s">
        <v>19</v>
      </c>
      <c r="N107" s="217" t="s">
        <v>42</v>
      </c>
      <c r="O107" s="87"/>
      <c r="P107" s="218">
        <f>O107*H107</f>
        <v>0</v>
      </c>
      <c r="Q107" s="218">
        <v>0</v>
      </c>
      <c r="R107" s="218">
        <f>Q107*H107</f>
        <v>0</v>
      </c>
      <c r="S107" s="218">
        <v>0</v>
      </c>
      <c r="T107" s="219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20" t="s">
        <v>174</v>
      </c>
      <c r="AT107" s="220" t="s">
        <v>138</v>
      </c>
      <c r="AU107" s="220" t="s">
        <v>143</v>
      </c>
      <c r="AY107" s="20" t="s">
        <v>137</v>
      </c>
      <c r="BE107" s="221">
        <f>IF(N107="základní",J107,0)</f>
        <v>0</v>
      </c>
      <c r="BF107" s="221">
        <f>IF(N107="snížená",J107,0)</f>
        <v>0</v>
      </c>
      <c r="BG107" s="221">
        <f>IF(N107="zákl. přenesená",J107,0)</f>
        <v>0</v>
      </c>
      <c r="BH107" s="221">
        <f>IF(N107="sníž. přenesená",J107,0)</f>
        <v>0</v>
      </c>
      <c r="BI107" s="221">
        <f>IF(N107="nulová",J107,0)</f>
        <v>0</v>
      </c>
      <c r="BJ107" s="20" t="s">
        <v>78</v>
      </c>
      <c r="BK107" s="221">
        <f>ROUND(I107*H107,2)</f>
        <v>0</v>
      </c>
      <c r="BL107" s="20" t="s">
        <v>174</v>
      </c>
      <c r="BM107" s="220" t="s">
        <v>419</v>
      </c>
    </row>
    <row r="108" s="2" customFormat="1">
      <c r="A108" s="41"/>
      <c r="B108" s="42"/>
      <c r="C108" s="43"/>
      <c r="D108" s="241" t="s">
        <v>405</v>
      </c>
      <c r="E108" s="43"/>
      <c r="F108" s="242" t="s">
        <v>420</v>
      </c>
      <c r="G108" s="43"/>
      <c r="H108" s="43"/>
      <c r="I108" s="224"/>
      <c r="J108" s="43"/>
      <c r="K108" s="43"/>
      <c r="L108" s="47"/>
      <c r="M108" s="225"/>
      <c r="N108" s="226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405</v>
      </c>
      <c r="AU108" s="20" t="s">
        <v>143</v>
      </c>
    </row>
    <row r="109" s="2" customFormat="1" ht="16.5" customHeight="1">
      <c r="A109" s="41"/>
      <c r="B109" s="42"/>
      <c r="C109" s="256" t="s">
        <v>155</v>
      </c>
      <c r="D109" s="256" t="s">
        <v>421</v>
      </c>
      <c r="E109" s="257" t="s">
        <v>422</v>
      </c>
      <c r="F109" s="258" t="s">
        <v>423</v>
      </c>
      <c r="G109" s="259" t="s">
        <v>169</v>
      </c>
      <c r="H109" s="260">
        <v>19.800000000000001</v>
      </c>
      <c r="I109" s="261"/>
      <c r="J109" s="262">
        <f>ROUND(I109*H109,2)</f>
        <v>0</v>
      </c>
      <c r="K109" s="258" t="s">
        <v>403</v>
      </c>
      <c r="L109" s="263"/>
      <c r="M109" s="264" t="s">
        <v>19</v>
      </c>
      <c r="N109" s="265" t="s">
        <v>42</v>
      </c>
      <c r="O109" s="87"/>
      <c r="P109" s="218">
        <f>O109*H109</f>
        <v>0</v>
      </c>
      <c r="Q109" s="218">
        <v>0.00012999999999999999</v>
      </c>
      <c r="R109" s="218">
        <f>Q109*H109</f>
        <v>0.0025739999999999999</v>
      </c>
      <c r="S109" s="218">
        <v>0</v>
      </c>
      <c r="T109" s="219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20" t="s">
        <v>210</v>
      </c>
      <c r="AT109" s="220" t="s">
        <v>421</v>
      </c>
      <c r="AU109" s="220" t="s">
        <v>143</v>
      </c>
      <c r="AY109" s="20" t="s">
        <v>137</v>
      </c>
      <c r="BE109" s="221">
        <f>IF(N109="základní",J109,0)</f>
        <v>0</v>
      </c>
      <c r="BF109" s="221">
        <f>IF(N109="snížená",J109,0)</f>
        <v>0</v>
      </c>
      <c r="BG109" s="221">
        <f>IF(N109="zákl. přenesená",J109,0)</f>
        <v>0</v>
      </c>
      <c r="BH109" s="221">
        <f>IF(N109="sníž. přenesená",J109,0)</f>
        <v>0</v>
      </c>
      <c r="BI109" s="221">
        <f>IF(N109="nulová",J109,0)</f>
        <v>0</v>
      </c>
      <c r="BJ109" s="20" t="s">
        <v>78</v>
      </c>
      <c r="BK109" s="221">
        <f>ROUND(I109*H109,2)</f>
        <v>0</v>
      </c>
      <c r="BL109" s="20" t="s">
        <v>174</v>
      </c>
      <c r="BM109" s="220" t="s">
        <v>424</v>
      </c>
    </row>
    <row r="110" s="14" customFormat="1">
      <c r="A110" s="14"/>
      <c r="B110" s="266"/>
      <c r="C110" s="267"/>
      <c r="D110" s="222" t="s">
        <v>425</v>
      </c>
      <c r="E110" s="268" t="s">
        <v>19</v>
      </c>
      <c r="F110" s="269" t="s">
        <v>426</v>
      </c>
      <c r="G110" s="267"/>
      <c r="H110" s="270">
        <v>19.800000000000001</v>
      </c>
      <c r="I110" s="271"/>
      <c r="J110" s="267"/>
      <c r="K110" s="267"/>
      <c r="L110" s="272"/>
      <c r="M110" s="273"/>
      <c r="N110" s="274"/>
      <c r="O110" s="274"/>
      <c r="P110" s="274"/>
      <c r="Q110" s="274"/>
      <c r="R110" s="274"/>
      <c r="S110" s="274"/>
      <c r="T110" s="275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76" t="s">
        <v>425</v>
      </c>
      <c r="AU110" s="276" t="s">
        <v>143</v>
      </c>
      <c r="AV110" s="14" t="s">
        <v>80</v>
      </c>
      <c r="AW110" s="14" t="s">
        <v>33</v>
      </c>
      <c r="AX110" s="14" t="s">
        <v>78</v>
      </c>
      <c r="AY110" s="276" t="s">
        <v>137</v>
      </c>
    </row>
    <row r="111" s="2" customFormat="1" ht="16.5" customHeight="1">
      <c r="A111" s="41"/>
      <c r="B111" s="42"/>
      <c r="C111" s="256" t="s">
        <v>151</v>
      </c>
      <c r="D111" s="256" t="s">
        <v>421</v>
      </c>
      <c r="E111" s="257" t="s">
        <v>427</v>
      </c>
      <c r="F111" s="258" t="s">
        <v>428</v>
      </c>
      <c r="G111" s="259" t="s">
        <v>169</v>
      </c>
      <c r="H111" s="260">
        <v>2</v>
      </c>
      <c r="I111" s="261"/>
      <c r="J111" s="262">
        <f>ROUND(I111*H111,2)</f>
        <v>0</v>
      </c>
      <c r="K111" s="258" t="s">
        <v>403</v>
      </c>
      <c r="L111" s="263"/>
      <c r="M111" s="264" t="s">
        <v>19</v>
      </c>
      <c r="N111" s="265" t="s">
        <v>42</v>
      </c>
      <c r="O111" s="87"/>
      <c r="P111" s="218">
        <f>O111*H111</f>
        <v>0</v>
      </c>
      <c r="Q111" s="218">
        <v>0.00021000000000000001</v>
      </c>
      <c r="R111" s="218">
        <f>Q111*H111</f>
        <v>0.00042000000000000002</v>
      </c>
      <c r="S111" s="218">
        <v>0</v>
      </c>
      <c r="T111" s="219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20" t="s">
        <v>210</v>
      </c>
      <c r="AT111" s="220" t="s">
        <v>421</v>
      </c>
      <c r="AU111" s="220" t="s">
        <v>143</v>
      </c>
      <c r="AY111" s="20" t="s">
        <v>137</v>
      </c>
      <c r="BE111" s="221">
        <f>IF(N111="základní",J111,0)</f>
        <v>0</v>
      </c>
      <c r="BF111" s="221">
        <f>IF(N111="snížená",J111,0)</f>
        <v>0</v>
      </c>
      <c r="BG111" s="221">
        <f>IF(N111="zákl. přenesená",J111,0)</f>
        <v>0</v>
      </c>
      <c r="BH111" s="221">
        <f>IF(N111="sníž. přenesená",J111,0)</f>
        <v>0</v>
      </c>
      <c r="BI111" s="221">
        <f>IF(N111="nulová",J111,0)</f>
        <v>0</v>
      </c>
      <c r="BJ111" s="20" t="s">
        <v>78</v>
      </c>
      <c r="BK111" s="221">
        <f>ROUND(I111*H111,2)</f>
        <v>0</v>
      </c>
      <c r="BL111" s="20" t="s">
        <v>174</v>
      </c>
      <c r="BM111" s="220" t="s">
        <v>429</v>
      </c>
    </row>
    <row r="112" s="2" customFormat="1" ht="21.75" customHeight="1">
      <c r="A112" s="41"/>
      <c r="B112" s="42"/>
      <c r="C112" s="256" t="s">
        <v>166</v>
      </c>
      <c r="D112" s="256" t="s">
        <v>421</v>
      </c>
      <c r="E112" s="257" t="s">
        <v>430</v>
      </c>
      <c r="F112" s="258" t="s">
        <v>431</v>
      </c>
      <c r="G112" s="259" t="s">
        <v>169</v>
      </c>
      <c r="H112" s="260">
        <v>2</v>
      </c>
      <c r="I112" s="261"/>
      <c r="J112" s="262">
        <f>ROUND(I112*H112,2)</f>
        <v>0</v>
      </c>
      <c r="K112" s="258" t="s">
        <v>19</v>
      </c>
      <c r="L112" s="263"/>
      <c r="M112" s="264" t="s">
        <v>19</v>
      </c>
      <c r="N112" s="265" t="s">
        <v>42</v>
      </c>
      <c r="O112" s="87"/>
      <c r="P112" s="218">
        <f>O112*H112</f>
        <v>0</v>
      </c>
      <c r="Q112" s="218">
        <v>0</v>
      </c>
      <c r="R112" s="218">
        <f>Q112*H112</f>
        <v>0</v>
      </c>
      <c r="S112" s="218">
        <v>0</v>
      </c>
      <c r="T112" s="219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20" t="s">
        <v>210</v>
      </c>
      <c r="AT112" s="220" t="s">
        <v>421</v>
      </c>
      <c r="AU112" s="220" t="s">
        <v>143</v>
      </c>
      <c r="AY112" s="20" t="s">
        <v>137</v>
      </c>
      <c r="BE112" s="221">
        <f>IF(N112="základní",J112,0)</f>
        <v>0</v>
      </c>
      <c r="BF112" s="221">
        <f>IF(N112="snížená",J112,0)</f>
        <v>0</v>
      </c>
      <c r="BG112" s="221">
        <f>IF(N112="zákl. přenesená",J112,0)</f>
        <v>0</v>
      </c>
      <c r="BH112" s="221">
        <f>IF(N112="sníž. přenesená",J112,0)</f>
        <v>0</v>
      </c>
      <c r="BI112" s="221">
        <f>IF(N112="nulová",J112,0)</f>
        <v>0</v>
      </c>
      <c r="BJ112" s="20" t="s">
        <v>78</v>
      </c>
      <c r="BK112" s="221">
        <f>ROUND(I112*H112,2)</f>
        <v>0</v>
      </c>
      <c r="BL112" s="20" t="s">
        <v>174</v>
      </c>
      <c r="BM112" s="220" t="s">
        <v>432</v>
      </c>
    </row>
    <row r="113" s="2" customFormat="1" ht="24.15" customHeight="1">
      <c r="A113" s="41"/>
      <c r="B113" s="42"/>
      <c r="C113" s="209" t="s">
        <v>153</v>
      </c>
      <c r="D113" s="209" t="s">
        <v>138</v>
      </c>
      <c r="E113" s="210" t="s">
        <v>433</v>
      </c>
      <c r="F113" s="211" t="s">
        <v>434</v>
      </c>
      <c r="G113" s="212" t="s">
        <v>169</v>
      </c>
      <c r="H113" s="213">
        <v>25</v>
      </c>
      <c r="I113" s="214"/>
      <c r="J113" s="215">
        <f>ROUND(I113*H113,2)</f>
        <v>0</v>
      </c>
      <c r="K113" s="211" t="s">
        <v>403</v>
      </c>
      <c r="L113" s="47"/>
      <c r="M113" s="216" t="s">
        <v>19</v>
      </c>
      <c r="N113" s="217" t="s">
        <v>42</v>
      </c>
      <c r="O113" s="87"/>
      <c r="P113" s="218">
        <f>O113*H113</f>
        <v>0</v>
      </c>
      <c r="Q113" s="218">
        <v>0</v>
      </c>
      <c r="R113" s="218">
        <f>Q113*H113</f>
        <v>0</v>
      </c>
      <c r="S113" s="218">
        <v>0</v>
      </c>
      <c r="T113" s="219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20" t="s">
        <v>174</v>
      </c>
      <c r="AT113" s="220" t="s">
        <v>138</v>
      </c>
      <c r="AU113" s="220" t="s">
        <v>143</v>
      </c>
      <c r="AY113" s="20" t="s">
        <v>137</v>
      </c>
      <c r="BE113" s="221">
        <f>IF(N113="základní",J113,0)</f>
        <v>0</v>
      </c>
      <c r="BF113" s="221">
        <f>IF(N113="snížená",J113,0)</f>
        <v>0</v>
      </c>
      <c r="BG113" s="221">
        <f>IF(N113="zákl. přenesená",J113,0)</f>
        <v>0</v>
      </c>
      <c r="BH113" s="221">
        <f>IF(N113="sníž. přenesená",J113,0)</f>
        <v>0</v>
      </c>
      <c r="BI113" s="221">
        <f>IF(N113="nulová",J113,0)</f>
        <v>0</v>
      </c>
      <c r="BJ113" s="20" t="s">
        <v>78</v>
      </c>
      <c r="BK113" s="221">
        <f>ROUND(I113*H113,2)</f>
        <v>0</v>
      </c>
      <c r="BL113" s="20" t="s">
        <v>174</v>
      </c>
      <c r="BM113" s="220" t="s">
        <v>435</v>
      </c>
    </row>
    <row r="114" s="2" customFormat="1">
      <c r="A114" s="41"/>
      <c r="B114" s="42"/>
      <c r="C114" s="43"/>
      <c r="D114" s="241" t="s">
        <v>405</v>
      </c>
      <c r="E114" s="43"/>
      <c r="F114" s="242" t="s">
        <v>436</v>
      </c>
      <c r="G114" s="43"/>
      <c r="H114" s="43"/>
      <c r="I114" s="224"/>
      <c r="J114" s="43"/>
      <c r="K114" s="43"/>
      <c r="L114" s="47"/>
      <c r="M114" s="225"/>
      <c r="N114" s="226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405</v>
      </c>
      <c r="AU114" s="20" t="s">
        <v>143</v>
      </c>
    </row>
    <row r="115" s="2" customFormat="1" ht="24.15" customHeight="1">
      <c r="A115" s="41"/>
      <c r="B115" s="42"/>
      <c r="C115" s="256" t="s">
        <v>175</v>
      </c>
      <c r="D115" s="256" t="s">
        <v>421</v>
      </c>
      <c r="E115" s="257" t="s">
        <v>437</v>
      </c>
      <c r="F115" s="258" t="s">
        <v>438</v>
      </c>
      <c r="G115" s="259" t="s">
        <v>169</v>
      </c>
      <c r="H115" s="260">
        <v>22</v>
      </c>
      <c r="I115" s="261"/>
      <c r="J115" s="262">
        <f>ROUND(I115*H115,2)</f>
        <v>0</v>
      </c>
      <c r="K115" s="258" t="s">
        <v>403</v>
      </c>
      <c r="L115" s="263"/>
      <c r="M115" s="264" t="s">
        <v>19</v>
      </c>
      <c r="N115" s="265" t="s">
        <v>42</v>
      </c>
      <c r="O115" s="87"/>
      <c r="P115" s="218">
        <f>O115*H115</f>
        <v>0</v>
      </c>
      <c r="Q115" s="218">
        <v>0.00012</v>
      </c>
      <c r="R115" s="218">
        <f>Q115*H115</f>
        <v>0.00264</v>
      </c>
      <c r="S115" s="218">
        <v>0</v>
      </c>
      <c r="T115" s="219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20" t="s">
        <v>210</v>
      </c>
      <c r="AT115" s="220" t="s">
        <v>421</v>
      </c>
      <c r="AU115" s="220" t="s">
        <v>143</v>
      </c>
      <c r="AY115" s="20" t="s">
        <v>137</v>
      </c>
      <c r="BE115" s="221">
        <f>IF(N115="základní",J115,0)</f>
        <v>0</v>
      </c>
      <c r="BF115" s="221">
        <f>IF(N115="snížená",J115,0)</f>
        <v>0</v>
      </c>
      <c r="BG115" s="221">
        <f>IF(N115="zákl. přenesená",J115,0)</f>
        <v>0</v>
      </c>
      <c r="BH115" s="221">
        <f>IF(N115="sníž. přenesená",J115,0)</f>
        <v>0</v>
      </c>
      <c r="BI115" s="221">
        <f>IF(N115="nulová",J115,0)</f>
        <v>0</v>
      </c>
      <c r="BJ115" s="20" t="s">
        <v>78</v>
      </c>
      <c r="BK115" s="221">
        <f>ROUND(I115*H115,2)</f>
        <v>0</v>
      </c>
      <c r="BL115" s="20" t="s">
        <v>174</v>
      </c>
      <c r="BM115" s="220" t="s">
        <v>439</v>
      </c>
    </row>
    <row r="116" s="14" customFormat="1">
      <c r="A116" s="14"/>
      <c r="B116" s="266"/>
      <c r="C116" s="267"/>
      <c r="D116" s="222" t="s">
        <v>425</v>
      </c>
      <c r="E116" s="268" t="s">
        <v>19</v>
      </c>
      <c r="F116" s="269" t="s">
        <v>440</v>
      </c>
      <c r="G116" s="267"/>
      <c r="H116" s="270">
        <v>22</v>
      </c>
      <c r="I116" s="271"/>
      <c r="J116" s="267"/>
      <c r="K116" s="267"/>
      <c r="L116" s="272"/>
      <c r="M116" s="273"/>
      <c r="N116" s="274"/>
      <c r="O116" s="274"/>
      <c r="P116" s="274"/>
      <c r="Q116" s="274"/>
      <c r="R116" s="274"/>
      <c r="S116" s="274"/>
      <c r="T116" s="275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76" t="s">
        <v>425</v>
      </c>
      <c r="AU116" s="276" t="s">
        <v>143</v>
      </c>
      <c r="AV116" s="14" t="s">
        <v>80</v>
      </c>
      <c r="AW116" s="14" t="s">
        <v>33</v>
      </c>
      <c r="AX116" s="14" t="s">
        <v>78</v>
      </c>
      <c r="AY116" s="276" t="s">
        <v>137</v>
      </c>
    </row>
    <row r="117" s="2" customFormat="1" ht="49.05" customHeight="1">
      <c r="A117" s="41"/>
      <c r="B117" s="42"/>
      <c r="C117" s="256" t="s">
        <v>158</v>
      </c>
      <c r="D117" s="256" t="s">
        <v>421</v>
      </c>
      <c r="E117" s="257" t="s">
        <v>441</v>
      </c>
      <c r="F117" s="258" t="s">
        <v>442</v>
      </c>
      <c r="G117" s="259" t="s">
        <v>169</v>
      </c>
      <c r="H117" s="260">
        <v>5</v>
      </c>
      <c r="I117" s="261"/>
      <c r="J117" s="262">
        <f>ROUND(I117*H117,2)</f>
        <v>0</v>
      </c>
      <c r="K117" s="258" t="s">
        <v>403</v>
      </c>
      <c r="L117" s="263"/>
      <c r="M117" s="264" t="s">
        <v>19</v>
      </c>
      <c r="N117" s="265" t="s">
        <v>42</v>
      </c>
      <c r="O117" s="87"/>
      <c r="P117" s="218">
        <f>O117*H117</f>
        <v>0</v>
      </c>
      <c r="Q117" s="218">
        <v>0.00017000000000000001</v>
      </c>
      <c r="R117" s="218">
        <f>Q117*H117</f>
        <v>0.00085000000000000006</v>
      </c>
      <c r="S117" s="218">
        <v>0</v>
      </c>
      <c r="T117" s="219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20" t="s">
        <v>210</v>
      </c>
      <c r="AT117" s="220" t="s">
        <v>421</v>
      </c>
      <c r="AU117" s="220" t="s">
        <v>143</v>
      </c>
      <c r="AY117" s="20" t="s">
        <v>137</v>
      </c>
      <c r="BE117" s="221">
        <f>IF(N117="základní",J117,0)</f>
        <v>0</v>
      </c>
      <c r="BF117" s="221">
        <f>IF(N117="snížená",J117,0)</f>
        <v>0</v>
      </c>
      <c r="BG117" s="221">
        <f>IF(N117="zákl. přenesená",J117,0)</f>
        <v>0</v>
      </c>
      <c r="BH117" s="221">
        <f>IF(N117="sníž. přenesená",J117,0)</f>
        <v>0</v>
      </c>
      <c r="BI117" s="221">
        <f>IF(N117="nulová",J117,0)</f>
        <v>0</v>
      </c>
      <c r="BJ117" s="20" t="s">
        <v>78</v>
      </c>
      <c r="BK117" s="221">
        <f>ROUND(I117*H117,2)</f>
        <v>0</v>
      </c>
      <c r="BL117" s="20" t="s">
        <v>174</v>
      </c>
      <c r="BM117" s="220" t="s">
        <v>443</v>
      </c>
    </row>
    <row r="118" s="2" customFormat="1" ht="24.15" customHeight="1">
      <c r="A118" s="41"/>
      <c r="B118" s="42"/>
      <c r="C118" s="209" t="s">
        <v>187</v>
      </c>
      <c r="D118" s="209" t="s">
        <v>138</v>
      </c>
      <c r="E118" s="210" t="s">
        <v>444</v>
      </c>
      <c r="F118" s="211" t="s">
        <v>445</v>
      </c>
      <c r="G118" s="212" t="s">
        <v>354</v>
      </c>
      <c r="H118" s="227"/>
      <c r="I118" s="214"/>
      <c r="J118" s="215">
        <f>ROUND(I118*H118,2)</f>
        <v>0</v>
      </c>
      <c r="K118" s="211" t="s">
        <v>403</v>
      </c>
      <c r="L118" s="47"/>
      <c r="M118" s="216" t="s">
        <v>19</v>
      </c>
      <c r="N118" s="217" t="s">
        <v>42</v>
      </c>
      <c r="O118" s="87"/>
      <c r="P118" s="218">
        <f>O118*H118</f>
        <v>0</v>
      </c>
      <c r="Q118" s="218">
        <v>0</v>
      </c>
      <c r="R118" s="218">
        <f>Q118*H118</f>
        <v>0</v>
      </c>
      <c r="S118" s="218">
        <v>0</v>
      </c>
      <c r="T118" s="219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20" t="s">
        <v>174</v>
      </c>
      <c r="AT118" s="220" t="s">
        <v>138</v>
      </c>
      <c r="AU118" s="220" t="s">
        <v>143</v>
      </c>
      <c r="AY118" s="20" t="s">
        <v>137</v>
      </c>
      <c r="BE118" s="221">
        <f>IF(N118="základní",J118,0)</f>
        <v>0</v>
      </c>
      <c r="BF118" s="221">
        <f>IF(N118="snížená",J118,0)</f>
        <v>0</v>
      </c>
      <c r="BG118" s="221">
        <f>IF(N118="zákl. přenesená",J118,0)</f>
        <v>0</v>
      </c>
      <c r="BH118" s="221">
        <f>IF(N118="sníž. přenesená",J118,0)</f>
        <v>0</v>
      </c>
      <c r="BI118" s="221">
        <f>IF(N118="nulová",J118,0)</f>
        <v>0</v>
      </c>
      <c r="BJ118" s="20" t="s">
        <v>78</v>
      </c>
      <c r="BK118" s="221">
        <f>ROUND(I118*H118,2)</f>
        <v>0</v>
      </c>
      <c r="BL118" s="20" t="s">
        <v>174</v>
      </c>
      <c r="BM118" s="220" t="s">
        <v>446</v>
      </c>
    </row>
    <row r="119" s="2" customFormat="1">
      <c r="A119" s="41"/>
      <c r="B119" s="42"/>
      <c r="C119" s="43"/>
      <c r="D119" s="241" t="s">
        <v>405</v>
      </c>
      <c r="E119" s="43"/>
      <c r="F119" s="242" t="s">
        <v>447</v>
      </c>
      <c r="G119" s="43"/>
      <c r="H119" s="43"/>
      <c r="I119" s="224"/>
      <c r="J119" s="43"/>
      <c r="K119" s="43"/>
      <c r="L119" s="47"/>
      <c r="M119" s="225"/>
      <c r="N119" s="226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405</v>
      </c>
      <c r="AU119" s="20" t="s">
        <v>143</v>
      </c>
    </row>
    <row r="120" s="13" customFormat="1" ht="20.88" customHeight="1">
      <c r="A120" s="13"/>
      <c r="B120" s="243"/>
      <c r="C120" s="244"/>
      <c r="D120" s="245" t="s">
        <v>70</v>
      </c>
      <c r="E120" s="245" t="s">
        <v>448</v>
      </c>
      <c r="F120" s="245" t="s">
        <v>449</v>
      </c>
      <c r="G120" s="244"/>
      <c r="H120" s="244"/>
      <c r="I120" s="246"/>
      <c r="J120" s="247">
        <f>BK120</f>
        <v>0</v>
      </c>
      <c r="K120" s="244"/>
      <c r="L120" s="248"/>
      <c r="M120" s="249"/>
      <c r="N120" s="250"/>
      <c r="O120" s="250"/>
      <c r="P120" s="251">
        <f>SUM(P121:P124)</f>
        <v>0</v>
      </c>
      <c r="Q120" s="250"/>
      <c r="R120" s="251">
        <f>SUM(R121:R124)</f>
        <v>0</v>
      </c>
      <c r="S120" s="250"/>
      <c r="T120" s="252">
        <f>SUM(T121:T124)</f>
        <v>0</v>
      </c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R120" s="253" t="s">
        <v>143</v>
      </c>
      <c r="AT120" s="254" t="s">
        <v>70</v>
      </c>
      <c r="AU120" s="254" t="s">
        <v>90</v>
      </c>
      <c r="AY120" s="253" t="s">
        <v>137</v>
      </c>
      <c r="BK120" s="255">
        <f>SUM(BK121:BK124)</f>
        <v>0</v>
      </c>
    </row>
    <row r="121" s="2" customFormat="1" ht="49.05" customHeight="1">
      <c r="A121" s="41"/>
      <c r="B121" s="42"/>
      <c r="C121" s="209" t="s">
        <v>164</v>
      </c>
      <c r="D121" s="209" t="s">
        <v>138</v>
      </c>
      <c r="E121" s="210" t="s">
        <v>450</v>
      </c>
      <c r="F121" s="211" t="s">
        <v>451</v>
      </c>
      <c r="G121" s="212" t="s">
        <v>209</v>
      </c>
      <c r="H121" s="213">
        <v>2</v>
      </c>
      <c r="I121" s="214"/>
      <c r="J121" s="215">
        <f>ROUND(I121*H121,2)</f>
        <v>0</v>
      </c>
      <c r="K121" s="211" t="s">
        <v>403</v>
      </c>
      <c r="L121" s="47"/>
      <c r="M121" s="216" t="s">
        <v>19</v>
      </c>
      <c r="N121" s="217" t="s">
        <v>42</v>
      </c>
      <c r="O121" s="87"/>
      <c r="P121" s="218">
        <f>O121*H121</f>
        <v>0</v>
      </c>
      <c r="Q121" s="218">
        <v>0</v>
      </c>
      <c r="R121" s="218">
        <f>Q121*H121</f>
        <v>0</v>
      </c>
      <c r="S121" s="218">
        <v>0</v>
      </c>
      <c r="T121" s="219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20" t="s">
        <v>174</v>
      </c>
      <c r="AT121" s="220" t="s">
        <v>138</v>
      </c>
      <c r="AU121" s="220" t="s">
        <v>143</v>
      </c>
      <c r="AY121" s="20" t="s">
        <v>137</v>
      </c>
      <c r="BE121" s="221">
        <f>IF(N121="základní",J121,0)</f>
        <v>0</v>
      </c>
      <c r="BF121" s="221">
        <f>IF(N121="snížená",J121,0)</f>
        <v>0</v>
      </c>
      <c r="BG121" s="221">
        <f>IF(N121="zákl. přenesená",J121,0)</f>
        <v>0</v>
      </c>
      <c r="BH121" s="221">
        <f>IF(N121="sníž. přenesená",J121,0)</f>
        <v>0</v>
      </c>
      <c r="BI121" s="221">
        <f>IF(N121="nulová",J121,0)</f>
        <v>0</v>
      </c>
      <c r="BJ121" s="20" t="s">
        <v>78</v>
      </c>
      <c r="BK121" s="221">
        <f>ROUND(I121*H121,2)</f>
        <v>0</v>
      </c>
      <c r="BL121" s="20" t="s">
        <v>174</v>
      </c>
      <c r="BM121" s="220" t="s">
        <v>452</v>
      </c>
    </row>
    <row r="122" s="2" customFormat="1">
      <c r="A122" s="41"/>
      <c r="B122" s="42"/>
      <c r="C122" s="43"/>
      <c r="D122" s="241" t="s">
        <v>405</v>
      </c>
      <c r="E122" s="43"/>
      <c r="F122" s="242" t="s">
        <v>453</v>
      </c>
      <c r="G122" s="43"/>
      <c r="H122" s="43"/>
      <c r="I122" s="224"/>
      <c r="J122" s="43"/>
      <c r="K122" s="43"/>
      <c r="L122" s="47"/>
      <c r="M122" s="225"/>
      <c r="N122" s="226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405</v>
      </c>
      <c r="AU122" s="20" t="s">
        <v>143</v>
      </c>
    </row>
    <row r="123" s="2" customFormat="1" ht="16.5" customHeight="1">
      <c r="A123" s="41"/>
      <c r="B123" s="42"/>
      <c r="C123" s="209" t="s">
        <v>195</v>
      </c>
      <c r="D123" s="209" t="s">
        <v>138</v>
      </c>
      <c r="E123" s="210" t="s">
        <v>454</v>
      </c>
      <c r="F123" s="211" t="s">
        <v>455</v>
      </c>
      <c r="G123" s="212" t="s">
        <v>209</v>
      </c>
      <c r="H123" s="213">
        <v>4</v>
      </c>
      <c r="I123" s="214"/>
      <c r="J123" s="215">
        <f>ROUND(I123*H123,2)</f>
        <v>0</v>
      </c>
      <c r="K123" s="211" t="s">
        <v>403</v>
      </c>
      <c r="L123" s="47"/>
      <c r="M123" s="216" t="s">
        <v>19</v>
      </c>
      <c r="N123" s="217" t="s">
        <v>42</v>
      </c>
      <c r="O123" s="87"/>
      <c r="P123" s="218">
        <f>O123*H123</f>
        <v>0</v>
      </c>
      <c r="Q123" s="218">
        <v>0</v>
      </c>
      <c r="R123" s="218">
        <f>Q123*H123</f>
        <v>0</v>
      </c>
      <c r="S123" s="218">
        <v>0</v>
      </c>
      <c r="T123" s="219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20" t="s">
        <v>456</v>
      </c>
      <c r="AT123" s="220" t="s">
        <v>138</v>
      </c>
      <c r="AU123" s="220" t="s">
        <v>143</v>
      </c>
      <c r="AY123" s="20" t="s">
        <v>137</v>
      </c>
      <c r="BE123" s="221">
        <f>IF(N123="základní",J123,0)</f>
        <v>0</v>
      </c>
      <c r="BF123" s="221">
        <f>IF(N123="snížená",J123,0)</f>
        <v>0</v>
      </c>
      <c r="BG123" s="221">
        <f>IF(N123="zákl. přenesená",J123,0)</f>
        <v>0</v>
      </c>
      <c r="BH123" s="221">
        <f>IF(N123="sníž. přenesená",J123,0)</f>
        <v>0</v>
      </c>
      <c r="BI123" s="221">
        <f>IF(N123="nulová",J123,0)</f>
        <v>0</v>
      </c>
      <c r="BJ123" s="20" t="s">
        <v>78</v>
      </c>
      <c r="BK123" s="221">
        <f>ROUND(I123*H123,2)</f>
        <v>0</v>
      </c>
      <c r="BL123" s="20" t="s">
        <v>456</v>
      </c>
      <c r="BM123" s="220" t="s">
        <v>457</v>
      </c>
    </row>
    <row r="124" s="2" customFormat="1">
      <c r="A124" s="41"/>
      <c r="B124" s="42"/>
      <c r="C124" s="43"/>
      <c r="D124" s="241" t="s">
        <v>405</v>
      </c>
      <c r="E124" s="43"/>
      <c r="F124" s="242" t="s">
        <v>458</v>
      </c>
      <c r="G124" s="43"/>
      <c r="H124" s="43"/>
      <c r="I124" s="224"/>
      <c r="J124" s="43"/>
      <c r="K124" s="43"/>
      <c r="L124" s="47"/>
      <c r="M124" s="277"/>
      <c r="N124" s="278"/>
      <c r="O124" s="230"/>
      <c r="P124" s="230"/>
      <c r="Q124" s="230"/>
      <c r="R124" s="230"/>
      <c r="S124" s="230"/>
      <c r="T124" s="279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405</v>
      </c>
      <c r="AU124" s="20" t="s">
        <v>143</v>
      </c>
    </row>
    <row r="125" s="2" customFormat="1" ht="6.96" customHeight="1">
      <c r="A125" s="41"/>
      <c r="B125" s="62"/>
      <c r="C125" s="63"/>
      <c r="D125" s="63"/>
      <c r="E125" s="63"/>
      <c r="F125" s="63"/>
      <c r="G125" s="63"/>
      <c r="H125" s="63"/>
      <c r="I125" s="63"/>
      <c r="J125" s="63"/>
      <c r="K125" s="63"/>
      <c r="L125" s="47"/>
      <c r="M125" s="41"/>
      <c r="O125" s="41"/>
      <c r="P125" s="41"/>
      <c r="Q125" s="41"/>
      <c r="R125" s="41"/>
      <c r="S125" s="41"/>
      <c r="T125" s="41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</row>
  </sheetData>
  <sheetProtection sheet="1" autoFilter="0" formatColumns="0" formatRows="0" objects="1" scenarios="1" spinCount="100000" saltValue="ytYrS+DDuDCXesnHzSM+8n+ihXfPMyJkKyMrsl190rDp91m5BQc7zZdj1Xk0N5m4C/JjU4Ft3RviNeYC+cyXUA==" hashValue="ONTFenHBMZQHAf0jQeD8bTB2HhiqXowMmeBuwpbuBLzMkmzo6xpSFZZvmzYMVSTisemhjDtsx6/ttLFH6fg44A==" algorithmName="SHA-512" password="CC35"/>
  <autoFilter ref="C95:K124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2:H82"/>
    <mergeCell ref="E86:H86"/>
    <mergeCell ref="E84:H84"/>
    <mergeCell ref="E88:H88"/>
    <mergeCell ref="L2:V2"/>
  </mergeCells>
  <hyperlinks>
    <hyperlink ref="F101" r:id="rId1" display="https://podminky.urs.cz/item/CS_URS_2022_02/953991111"/>
    <hyperlink ref="F103" r:id="rId2" display="https://podminky.urs.cz/item/CS_URS_2022_02/971033141"/>
    <hyperlink ref="F105" r:id="rId3" display="https://podminky.urs.cz/item/CS_URS_2022_02/971033161"/>
    <hyperlink ref="F108" r:id="rId4" display="https://podminky.urs.cz/item/CS_URS_2022_02/741110511"/>
    <hyperlink ref="F114" r:id="rId5" display="https://podminky.urs.cz/item/CS_URS_2022_02/741122211"/>
    <hyperlink ref="F119" r:id="rId6" display="https://podminky.urs.cz/item/CS_URS_2022_02/998741201"/>
    <hyperlink ref="F122" r:id="rId7" display="https://podminky.urs.cz/item/CS_URS_2022_02/HZS2231"/>
    <hyperlink ref="F124" r:id="rId8" display="https://podminky.urs.cz/item/CS_URS_2022_02/HZS42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9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93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80</v>
      </c>
    </row>
    <row r="4" s="1" customFormat="1" ht="24.96" customHeight="1">
      <c r="B4" s="23"/>
      <c r="D4" s="144" t="s">
        <v>100</v>
      </c>
      <c r="L4" s="23"/>
      <c r="M4" s="14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6" t="s">
        <v>16</v>
      </c>
      <c r="L6" s="23"/>
    </row>
    <row r="7" s="1" customFormat="1" ht="16.5" customHeight="1">
      <c r="B7" s="23"/>
      <c r="E7" s="147" t="str">
        <f>'Rekapitulace stavby'!K6</f>
        <v>ZŠ F-M, Lískovec 320 – hydroizolace spodní stavby II.etapa</v>
      </c>
      <c r="F7" s="146"/>
      <c r="G7" s="146"/>
      <c r="H7" s="146"/>
      <c r="L7" s="23"/>
    </row>
    <row r="8">
      <c r="B8" s="23"/>
      <c r="D8" s="146" t="s">
        <v>101</v>
      </c>
      <c r="L8" s="23"/>
    </row>
    <row r="9" s="1" customFormat="1" ht="16.5" customHeight="1">
      <c r="B9" s="23"/>
      <c r="E9" s="147" t="s">
        <v>102</v>
      </c>
      <c r="F9" s="1"/>
      <c r="G9" s="1"/>
      <c r="H9" s="1"/>
      <c r="L9" s="23"/>
    </row>
    <row r="10" s="1" customFormat="1" ht="12" customHeight="1">
      <c r="B10" s="23"/>
      <c r="D10" s="146" t="s">
        <v>103</v>
      </c>
      <c r="L10" s="23"/>
    </row>
    <row r="11" s="2" customFormat="1" ht="16.5" customHeight="1">
      <c r="A11" s="41"/>
      <c r="B11" s="47"/>
      <c r="C11" s="41"/>
      <c r="D11" s="41"/>
      <c r="E11" s="159" t="s">
        <v>385</v>
      </c>
      <c r="F11" s="41"/>
      <c r="G11" s="41"/>
      <c r="H11" s="41"/>
      <c r="I11" s="41"/>
      <c r="J11" s="41"/>
      <c r="K11" s="41"/>
      <c r="L11" s="14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6" t="s">
        <v>386</v>
      </c>
      <c r="E12" s="41"/>
      <c r="F12" s="41"/>
      <c r="G12" s="41"/>
      <c r="H12" s="41"/>
      <c r="I12" s="41"/>
      <c r="J12" s="41"/>
      <c r="K12" s="41"/>
      <c r="L12" s="14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6.5" customHeight="1">
      <c r="A13" s="41"/>
      <c r="B13" s="47"/>
      <c r="C13" s="41"/>
      <c r="D13" s="41"/>
      <c r="E13" s="149" t="s">
        <v>459</v>
      </c>
      <c r="F13" s="41"/>
      <c r="G13" s="41"/>
      <c r="H13" s="41"/>
      <c r="I13" s="41"/>
      <c r="J13" s="41"/>
      <c r="K13" s="41"/>
      <c r="L13" s="14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>
      <c r="A14" s="41"/>
      <c r="B14" s="47"/>
      <c r="C14" s="41"/>
      <c r="D14" s="41"/>
      <c r="E14" s="41"/>
      <c r="F14" s="41"/>
      <c r="G14" s="41"/>
      <c r="H14" s="41"/>
      <c r="I14" s="41"/>
      <c r="J14" s="41"/>
      <c r="K14" s="41"/>
      <c r="L14" s="14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2" customHeight="1">
      <c r="A15" s="41"/>
      <c r="B15" s="47"/>
      <c r="C15" s="41"/>
      <c r="D15" s="146" t="s">
        <v>18</v>
      </c>
      <c r="E15" s="41"/>
      <c r="F15" s="136" t="s">
        <v>19</v>
      </c>
      <c r="G15" s="41"/>
      <c r="H15" s="41"/>
      <c r="I15" s="146" t="s">
        <v>20</v>
      </c>
      <c r="J15" s="136" t="s">
        <v>19</v>
      </c>
      <c r="K15" s="41"/>
      <c r="L15" s="14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6" t="s">
        <v>21</v>
      </c>
      <c r="E16" s="41"/>
      <c r="F16" s="136" t="s">
        <v>22</v>
      </c>
      <c r="G16" s="41"/>
      <c r="H16" s="41"/>
      <c r="I16" s="146" t="s">
        <v>23</v>
      </c>
      <c r="J16" s="150" t="str">
        <f>'Rekapitulace stavby'!AN8</f>
        <v>21. 11. 2022</v>
      </c>
      <c r="K16" s="41"/>
      <c r="L16" s="14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0.8" customHeight="1">
      <c r="A17" s="41"/>
      <c r="B17" s="47"/>
      <c r="C17" s="41"/>
      <c r="D17" s="41"/>
      <c r="E17" s="41"/>
      <c r="F17" s="41"/>
      <c r="G17" s="41"/>
      <c r="H17" s="41"/>
      <c r="I17" s="41"/>
      <c r="J17" s="41"/>
      <c r="K17" s="41"/>
      <c r="L17" s="14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2" customHeight="1">
      <c r="A18" s="41"/>
      <c r="B18" s="47"/>
      <c r="C18" s="41"/>
      <c r="D18" s="146" t="s">
        <v>25</v>
      </c>
      <c r="E18" s="41"/>
      <c r="F18" s="41"/>
      <c r="G18" s="41"/>
      <c r="H18" s="41"/>
      <c r="I18" s="146" t="s">
        <v>26</v>
      </c>
      <c r="J18" s="136" t="s">
        <v>19</v>
      </c>
      <c r="K18" s="41"/>
      <c r="L18" s="14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8" customHeight="1">
      <c r="A19" s="41"/>
      <c r="B19" s="47"/>
      <c r="C19" s="41"/>
      <c r="D19" s="41"/>
      <c r="E19" s="136" t="s">
        <v>27</v>
      </c>
      <c r="F19" s="41"/>
      <c r="G19" s="41"/>
      <c r="H19" s="41"/>
      <c r="I19" s="146" t="s">
        <v>28</v>
      </c>
      <c r="J19" s="136" t="s">
        <v>19</v>
      </c>
      <c r="K19" s="41"/>
      <c r="L19" s="14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6.96" customHeight="1">
      <c r="A20" s="41"/>
      <c r="B20" s="47"/>
      <c r="C20" s="41"/>
      <c r="D20" s="41"/>
      <c r="E20" s="41"/>
      <c r="F20" s="41"/>
      <c r="G20" s="41"/>
      <c r="H20" s="41"/>
      <c r="I20" s="41"/>
      <c r="J20" s="41"/>
      <c r="K20" s="41"/>
      <c r="L20" s="14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2" customHeight="1">
      <c r="A21" s="41"/>
      <c r="B21" s="47"/>
      <c r="C21" s="41"/>
      <c r="D21" s="146" t="s">
        <v>29</v>
      </c>
      <c r="E21" s="41"/>
      <c r="F21" s="41"/>
      <c r="G21" s="41"/>
      <c r="H21" s="41"/>
      <c r="I21" s="146" t="s">
        <v>26</v>
      </c>
      <c r="J21" s="36" t="str">
        <f>'Rekapitulace stavby'!AN13</f>
        <v>Vyplň údaj</v>
      </c>
      <c r="K21" s="41"/>
      <c r="L21" s="14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8" customHeight="1">
      <c r="A22" s="41"/>
      <c r="B22" s="47"/>
      <c r="C22" s="41"/>
      <c r="D22" s="41"/>
      <c r="E22" s="36" t="str">
        <f>'Rekapitulace stavby'!E14</f>
        <v>Vyplň údaj</v>
      </c>
      <c r="F22" s="136"/>
      <c r="G22" s="136"/>
      <c r="H22" s="136"/>
      <c r="I22" s="146" t="s">
        <v>28</v>
      </c>
      <c r="J22" s="36" t="str">
        <f>'Rekapitulace stavby'!AN14</f>
        <v>Vyplň údaj</v>
      </c>
      <c r="K22" s="41"/>
      <c r="L22" s="14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6.96" customHeight="1">
      <c r="A23" s="41"/>
      <c r="B23" s="47"/>
      <c r="C23" s="41"/>
      <c r="D23" s="41"/>
      <c r="E23" s="41"/>
      <c r="F23" s="41"/>
      <c r="G23" s="41"/>
      <c r="H23" s="41"/>
      <c r="I23" s="41"/>
      <c r="J23" s="41"/>
      <c r="K23" s="41"/>
      <c r="L23" s="14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2" customHeight="1">
      <c r="A24" s="41"/>
      <c r="B24" s="47"/>
      <c r="C24" s="41"/>
      <c r="D24" s="146" t="s">
        <v>31</v>
      </c>
      <c r="E24" s="41"/>
      <c r="F24" s="41"/>
      <c r="G24" s="41"/>
      <c r="H24" s="41"/>
      <c r="I24" s="146" t="s">
        <v>26</v>
      </c>
      <c r="J24" s="136" t="s">
        <v>388</v>
      </c>
      <c r="K24" s="41"/>
      <c r="L24" s="14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8" customHeight="1">
      <c r="A25" s="41"/>
      <c r="B25" s="47"/>
      <c r="C25" s="41"/>
      <c r="D25" s="41"/>
      <c r="E25" s="136" t="s">
        <v>389</v>
      </c>
      <c r="F25" s="41"/>
      <c r="G25" s="41"/>
      <c r="H25" s="41"/>
      <c r="I25" s="146" t="s">
        <v>28</v>
      </c>
      <c r="J25" s="136" t="s">
        <v>390</v>
      </c>
      <c r="K25" s="41"/>
      <c r="L25" s="14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6.96" customHeight="1">
      <c r="A26" s="41"/>
      <c r="B26" s="47"/>
      <c r="C26" s="41"/>
      <c r="D26" s="41"/>
      <c r="E26" s="41"/>
      <c r="F26" s="41"/>
      <c r="G26" s="41"/>
      <c r="H26" s="41"/>
      <c r="I26" s="41"/>
      <c r="J26" s="41"/>
      <c r="K26" s="41"/>
      <c r="L26" s="14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12" customHeight="1">
      <c r="A27" s="41"/>
      <c r="B27" s="47"/>
      <c r="C27" s="41"/>
      <c r="D27" s="146" t="s">
        <v>34</v>
      </c>
      <c r="E27" s="41"/>
      <c r="F27" s="41"/>
      <c r="G27" s="41"/>
      <c r="H27" s="41"/>
      <c r="I27" s="146" t="s">
        <v>26</v>
      </c>
      <c r="J27" s="136" t="s">
        <v>388</v>
      </c>
      <c r="K27" s="41"/>
      <c r="L27" s="148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8" customHeight="1">
      <c r="A28" s="41"/>
      <c r="B28" s="47"/>
      <c r="C28" s="41"/>
      <c r="D28" s="41"/>
      <c r="E28" s="136" t="s">
        <v>389</v>
      </c>
      <c r="F28" s="41"/>
      <c r="G28" s="41"/>
      <c r="H28" s="41"/>
      <c r="I28" s="146" t="s">
        <v>28</v>
      </c>
      <c r="J28" s="136" t="s">
        <v>390</v>
      </c>
      <c r="K28" s="41"/>
      <c r="L28" s="14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41"/>
      <c r="E29" s="41"/>
      <c r="F29" s="41"/>
      <c r="G29" s="41"/>
      <c r="H29" s="41"/>
      <c r="I29" s="41"/>
      <c r="J29" s="41"/>
      <c r="K29" s="41"/>
      <c r="L29" s="148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12" customHeight="1">
      <c r="A30" s="41"/>
      <c r="B30" s="47"/>
      <c r="C30" s="41"/>
      <c r="D30" s="146" t="s">
        <v>35</v>
      </c>
      <c r="E30" s="41"/>
      <c r="F30" s="41"/>
      <c r="G30" s="41"/>
      <c r="H30" s="41"/>
      <c r="I30" s="41"/>
      <c r="J30" s="41"/>
      <c r="K30" s="41"/>
      <c r="L30" s="14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8" customFormat="1" ht="71.25" customHeight="1">
      <c r="A31" s="151"/>
      <c r="B31" s="152"/>
      <c r="C31" s="151"/>
      <c r="D31" s="151"/>
      <c r="E31" s="153" t="s">
        <v>36</v>
      </c>
      <c r="F31" s="153"/>
      <c r="G31" s="153"/>
      <c r="H31" s="153"/>
      <c r="I31" s="151"/>
      <c r="J31" s="151"/>
      <c r="K31" s="151"/>
      <c r="L31" s="154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</row>
    <row r="32" s="2" customFormat="1" ht="6.96" customHeight="1">
      <c r="A32" s="41"/>
      <c r="B32" s="47"/>
      <c r="C32" s="41"/>
      <c r="D32" s="41"/>
      <c r="E32" s="41"/>
      <c r="F32" s="41"/>
      <c r="G32" s="41"/>
      <c r="H32" s="41"/>
      <c r="I32" s="41"/>
      <c r="J32" s="41"/>
      <c r="K32" s="41"/>
      <c r="L32" s="14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5"/>
      <c r="E33" s="155"/>
      <c r="F33" s="155"/>
      <c r="G33" s="155"/>
      <c r="H33" s="155"/>
      <c r="I33" s="155"/>
      <c r="J33" s="155"/>
      <c r="K33" s="155"/>
      <c r="L33" s="14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25.44" customHeight="1">
      <c r="A34" s="41"/>
      <c r="B34" s="47"/>
      <c r="C34" s="41"/>
      <c r="D34" s="156" t="s">
        <v>37</v>
      </c>
      <c r="E34" s="41"/>
      <c r="F34" s="41"/>
      <c r="G34" s="41"/>
      <c r="H34" s="41"/>
      <c r="I34" s="41"/>
      <c r="J34" s="157">
        <f>ROUND(J93, 2)</f>
        <v>0</v>
      </c>
      <c r="K34" s="41"/>
      <c r="L34" s="14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6.96" customHeight="1">
      <c r="A35" s="41"/>
      <c r="B35" s="47"/>
      <c r="C35" s="41"/>
      <c r="D35" s="155"/>
      <c r="E35" s="155"/>
      <c r="F35" s="155"/>
      <c r="G35" s="155"/>
      <c r="H35" s="155"/>
      <c r="I35" s="155"/>
      <c r="J35" s="155"/>
      <c r="K35" s="155"/>
      <c r="L35" s="14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41"/>
      <c r="F36" s="158" t="s">
        <v>39</v>
      </c>
      <c r="G36" s="41"/>
      <c r="H36" s="41"/>
      <c r="I36" s="158" t="s">
        <v>38</v>
      </c>
      <c r="J36" s="158" t="s">
        <v>40</v>
      </c>
      <c r="K36" s="41"/>
      <c r="L36" s="14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s="2" customFormat="1" ht="14.4" customHeight="1">
      <c r="A37" s="41"/>
      <c r="B37" s="47"/>
      <c r="C37" s="41"/>
      <c r="D37" s="159" t="s">
        <v>41</v>
      </c>
      <c r="E37" s="146" t="s">
        <v>42</v>
      </c>
      <c r="F37" s="160">
        <f>ROUND((SUM(BE93:BE107)),  2)</f>
        <v>0</v>
      </c>
      <c r="G37" s="41"/>
      <c r="H37" s="41"/>
      <c r="I37" s="161">
        <v>0.20999999999999999</v>
      </c>
      <c r="J37" s="160">
        <f>ROUND(((SUM(BE93:BE107))*I37),  2)</f>
        <v>0</v>
      </c>
      <c r="K37" s="41"/>
      <c r="L37" s="14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14.4" customHeight="1">
      <c r="A38" s="41"/>
      <c r="B38" s="47"/>
      <c r="C38" s="41"/>
      <c r="D38" s="41"/>
      <c r="E38" s="146" t="s">
        <v>43</v>
      </c>
      <c r="F38" s="160">
        <f>ROUND((SUM(BF93:BF107)),  2)</f>
        <v>0</v>
      </c>
      <c r="G38" s="41"/>
      <c r="H38" s="41"/>
      <c r="I38" s="161">
        <v>0.14999999999999999</v>
      </c>
      <c r="J38" s="160">
        <f>ROUND(((SUM(BF93:BF107))*I38),  2)</f>
        <v>0</v>
      </c>
      <c r="K38" s="41"/>
      <c r="L38" s="14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6" t="s">
        <v>44</v>
      </c>
      <c r="F39" s="160">
        <f>ROUND((SUM(BG93:BG107)),  2)</f>
        <v>0</v>
      </c>
      <c r="G39" s="41"/>
      <c r="H39" s="41"/>
      <c r="I39" s="161">
        <v>0.20999999999999999</v>
      </c>
      <c r="J39" s="160">
        <f>0</f>
        <v>0</v>
      </c>
      <c r="K39" s="41"/>
      <c r="L39" s="14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hidden="1" s="2" customFormat="1" ht="14.4" customHeight="1">
      <c r="A40" s="41"/>
      <c r="B40" s="47"/>
      <c r="C40" s="41"/>
      <c r="D40" s="41"/>
      <c r="E40" s="146" t="s">
        <v>45</v>
      </c>
      <c r="F40" s="160">
        <f>ROUND((SUM(BH93:BH107)),  2)</f>
        <v>0</v>
      </c>
      <c r="G40" s="41"/>
      <c r="H40" s="41"/>
      <c r="I40" s="161">
        <v>0.14999999999999999</v>
      </c>
      <c r="J40" s="160">
        <f>0</f>
        <v>0</v>
      </c>
      <c r="K40" s="41"/>
      <c r="L40" s="14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hidden="1" s="2" customFormat="1" ht="14.4" customHeight="1">
      <c r="A41" s="41"/>
      <c r="B41" s="47"/>
      <c r="C41" s="41"/>
      <c r="D41" s="41"/>
      <c r="E41" s="146" t="s">
        <v>46</v>
      </c>
      <c r="F41" s="160">
        <f>ROUND((SUM(BI93:BI107)),  2)</f>
        <v>0</v>
      </c>
      <c r="G41" s="41"/>
      <c r="H41" s="41"/>
      <c r="I41" s="161">
        <v>0</v>
      </c>
      <c r="J41" s="160">
        <f>0</f>
        <v>0</v>
      </c>
      <c r="K41" s="41"/>
      <c r="L41" s="148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6.96" customHeight="1">
      <c r="A42" s="41"/>
      <c r="B42" s="47"/>
      <c r="C42" s="41"/>
      <c r="D42" s="41"/>
      <c r="E42" s="41"/>
      <c r="F42" s="41"/>
      <c r="G42" s="41"/>
      <c r="H42" s="41"/>
      <c r="I42" s="41"/>
      <c r="J42" s="41"/>
      <c r="K42" s="41"/>
      <c r="L42" s="148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3" s="2" customFormat="1" ht="25.44" customHeight="1">
      <c r="A43" s="41"/>
      <c r="B43" s="47"/>
      <c r="C43" s="162"/>
      <c r="D43" s="163" t="s">
        <v>47</v>
      </c>
      <c r="E43" s="164"/>
      <c r="F43" s="164"/>
      <c r="G43" s="165" t="s">
        <v>48</v>
      </c>
      <c r="H43" s="166" t="s">
        <v>49</v>
      </c>
      <c r="I43" s="164"/>
      <c r="J43" s="167">
        <f>SUM(J34:J41)</f>
        <v>0</v>
      </c>
      <c r="K43" s="168"/>
      <c r="L43" s="148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</row>
    <row r="44" s="2" customFormat="1" ht="14.4" customHeight="1">
      <c r="A44" s="41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8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8" s="2" customFormat="1" ht="6.96" customHeight="1">
      <c r="A48" s="41"/>
      <c r="B48" s="171"/>
      <c r="C48" s="172"/>
      <c r="D48" s="172"/>
      <c r="E48" s="172"/>
      <c r="F48" s="172"/>
      <c r="G48" s="172"/>
      <c r="H48" s="172"/>
      <c r="I48" s="172"/>
      <c r="J48" s="172"/>
      <c r="K48" s="172"/>
      <c r="L48" s="14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24.96" customHeight="1">
      <c r="A49" s="41"/>
      <c r="B49" s="42"/>
      <c r="C49" s="26" t="s">
        <v>106</v>
      </c>
      <c r="D49" s="43"/>
      <c r="E49" s="43"/>
      <c r="F49" s="43"/>
      <c r="G49" s="43"/>
      <c r="H49" s="43"/>
      <c r="I49" s="43"/>
      <c r="J49" s="43"/>
      <c r="K49" s="43"/>
      <c r="L49" s="14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6.96" customHeight="1">
      <c r="A50" s="41"/>
      <c r="B50" s="42"/>
      <c r="C50" s="43"/>
      <c r="D50" s="43"/>
      <c r="E50" s="43"/>
      <c r="F50" s="43"/>
      <c r="G50" s="43"/>
      <c r="H50" s="43"/>
      <c r="I50" s="43"/>
      <c r="J50" s="43"/>
      <c r="K50" s="43"/>
      <c r="L50" s="14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12" customHeight="1">
      <c r="A51" s="41"/>
      <c r="B51" s="42"/>
      <c r="C51" s="35" t="s">
        <v>16</v>
      </c>
      <c r="D51" s="43"/>
      <c r="E51" s="43"/>
      <c r="F51" s="43"/>
      <c r="G51" s="43"/>
      <c r="H51" s="43"/>
      <c r="I51" s="43"/>
      <c r="J51" s="43"/>
      <c r="K51" s="43"/>
      <c r="L51" s="148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6.5" customHeight="1">
      <c r="A52" s="41"/>
      <c r="B52" s="42"/>
      <c r="C52" s="43"/>
      <c r="D52" s="43"/>
      <c r="E52" s="173" t="str">
        <f>E7</f>
        <v>ZŠ F-M, Lískovec 320 – hydroizolace spodní stavby II.etapa</v>
      </c>
      <c r="F52" s="35"/>
      <c r="G52" s="35"/>
      <c r="H52" s="35"/>
      <c r="I52" s="43"/>
      <c r="J52" s="43"/>
      <c r="K52" s="43"/>
      <c r="L52" s="14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1" customFormat="1" ht="12" customHeight="1">
      <c r="B53" s="24"/>
      <c r="C53" s="35" t="s">
        <v>101</v>
      </c>
      <c r="D53" s="25"/>
      <c r="E53" s="25"/>
      <c r="F53" s="25"/>
      <c r="G53" s="25"/>
      <c r="H53" s="25"/>
      <c r="I53" s="25"/>
      <c r="J53" s="25"/>
      <c r="K53" s="25"/>
      <c r="L53" s="23"/>
    </row>
    <row r="54" s="1" customFormat="1" ht="16.5" customHeight="1">
      <c r="B54" s="24"/>
      <c r="C54" s="25"/>
      <c r="D54" s="25"/>
      <c r="E54" s="173" t="s">
        <v>102</v>
      </c>
      <c r="F54" s="25"/>
      <c r="G54" s="25"/>
      <c r="H54" s="25"/>
      <c r="I54" s="25"/>
      <c r="J54" s="25"/>
      <c r="K54" s="25"/>
      <c r="L54" s="23"/>
    </row>
    <row r="55" s="1" customFormat="1" ht="12" customHeight="1">
      <c r="B55" s="24"/>
      <c r="C55" s="35" t="s">
        <v>103</v>
      </c>
      <c r="D55" s="25"/>
      <c r="E55" s="25"/>
      <c r="F55" s="25"/>
      <c r="G55" s="25"/>
      <c r="H55" s="25"/>
      <c r="I55" s="25"/>
      <c r="J55" s="25"/>
      <c r="K55" s="25"/>
      <c r="L55" s="23"/>
    </row>
    <row r="56" s="2" customFormat="1" ht="16.5" customHeight="1">
      <c r="A56" s="41"/>
      <c r="B56" s="42"/>
      <c r="C56" s="43"/>
      <c r="D56" s="43"/>
      <c r="E56" s="233" t="s">
        <v>385</v>
      </c>
      <c r="F56" s="43"/>
      <c r="G56" s="43"/>
      <c r="H56" s="43"/>
      <c r="I56" s="43"/>
      <c r="J56" s="43"/>
      <c r="K56" s="43"/>
      <c r="L56" s="14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12" customHeight="1">
      <c r="A57" s="41"/>
      <c r="B57" s="42"/>
      <c r="C57" s="35" t="s">
        <v>386</v>
      </c>
      <c r="D57" s="43"/>
      <c r="E57" s="43"/>
      <c r="F57" s="43"/>
      <c r="G57" s="43"/>
      <c r="H57" s="43"/>
      <c r="I57" s="43"/>
      <c r="J57" s="43"/>
      <c r="K57" s="43"/>
      <c r="L57" s="14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6.5" customHeight="1">
      <c r="A58" s="41"/>
      <c r="B58" s="42"/>
      <c r="C58" s="43"/>
      <c r="D58" s="43"/>
      <c r="E58" s="72" t="str">
        <f>E13</f>
        <v>2 - Rozvaděče</v>
      </c>
      <c r="F58" s="43"/>
      <c r="G58" s="43"/>
      <c r="H58" s="43"/>
      <c r="I58" s="43"/>
      <c r="J58" s="43"/>
      <c r="K58" s="43"/>
      <c r="L58" s="14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6.96" customHeight="1">
      <c r="A59" s="41"/>
      <c r="B59" s="42"/>
      <c r="C59" s="43"/>
      <c r="D59" s="43"/>
      <c r="E59" s="43"/>
      <c r="F59" s="43"/>
      <c r="G59" s="43"/>
      <c r="H59" s="43"/>
      <c r="I59" s="43"/>
      <c r="J59" s="43"/>
      <c r="K59" s="43"/>
      <c r="L59" s="14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2" customHeight="1">
      <c r="A60" s="41"/>
      <c r="B60" s="42"/>
      <c r="C60" s="35" t="s">
        <v>21</v>
      </c>
      <c r="D60" s="43"/>
      <c r="E60" s="43"/>
      <c r="F60" s="30" t="str">
        <f>F16</f>
        <v>K Sedlištím 320, Lískovec, 738 01</v>
      </c>
      <c r="G60" s="43"/>
      <c r="H60" s="43"/>
      <c r="I60" s="35" t="s">
        <v>23</v>
      </c>
      <c r="J60" s="75" t="str">
        <f>IF(J16="","",J16)</f>
        <v>21. 11. 2022</v>
      </c>
      <c r="K60" s="43"/>
      <c r="L60" s="148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6.96" customHeight="1">
      <c r="A61" s="41"/>
      <c r="B61" s="42"/>
      <c r="C61" s="43"/>
      <c r="D61" s="43"/>
      <c r="E61" s="43"/>
      <c r="F61" s="43"/>
      <c r="G61" s="43"/>
      <c r="H61" s="43"/>
      <c r="I61" s="43"/>
      <c r="J61" s="43"/>
      <c r="K61" s="43"/>
      <c r="L61" s="148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5.15" customHeight="1">
      <c r="A62" s="41"/>
      <c r="B62" s="42"/>
      <c r="C62" s="35" t="s">
        <v>25</v>
      </c>
      <c r="D62" s="43"/>
      <c r="E62" s="43"/>
      <c r="F62" s="30" t="str">
        <f>E19</f>
        <v>Statutární město Frýdek-Místek</v>
      </c>
      <c r="G62" s="43"/>
      <c r="H62" s="43"/>
      <c r="I62" s="35" t="s">
        <v>31</v>
      </c>
      <c r="J62" s="39" t="str">
        <f>E25</f>
        <v>Petr Kubala</v>
      </c>
      <c r="K62" s="43"/>
      <c r="L62" s="148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15.15" customHeight="1">
      <c r="A63" s="41"/>
      <c r="B63" s="42"/>
      <c r="C63" s="35" t="s">
        <v>29</v>
      </c>
      <c r="D63" s="43"/>
      <c r="E63" s="43"/>
      <c r="F63" s="30" t="str">
        <f>IF(E22="","",E22)</f>
        <v>Vyplň údaj</v>
      </c>
      <c r="G63" s="43"/>
      <c r="H63" s="43"/>
      <c r="I63" s="35" t="s">
        <v>34</v>
      </c>
      <c r="J63" s="39" t="str">
        <f>E28</f>
        <v>Petr Kubala</v>
      </c>
      <c r="K63" s="43"/>
      <c r="L63" s="148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</row>
    <row r="64" s="2" customFormat="1" ht="10.32" customHeight="1">
      <c r="A64" s="41"/>
      <c r="B64" s="42"/>
      <c r="C64" s="43"/>
      <c r="D64" s="43"/>
      <c r="E64" s="43"/>
      <c r="F64" s="43"/>
      <c r="G64" s="43"/>
      <c r="H64" s="43"/>
      <c r="I64" s="43"/>
      <c r="J64" s="43"/>
      <c r="K64" s="43"/>
      <c r="L64" s="148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</row>
    <row r="65" s="2" customFormat="1" ht="29.28" customHeight="1">
      <c r="A65" s="41"/>
      <c r="B65" s="42"/>
      <c r="C65" s="174" t="s">
        <v>107</v>
      </c>
      <c r="D65" s="175"/>
      <c r="E65" s="175"/>
      <c r="F65" s="175"/>
      <c r="G65" s="175"/>
      <c r="H65" s="175"/>
      <c r="I65" s="175"/>
      <c r="J65" s="176" t="s">
        <v>108</v>
      </c>
      <c r="K65" s="175"/>
      <c r="L65" s="148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6" s="2" customFormat="1" ht="10.32" customHeight="1">
      <c r="A66" s="41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148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22.8" customHeight="1">
      <c r="A67" s="41"/>
      <c r="B67" s="42"/>
      <c r="C67" s="177" t="s">
        <v>69</v>
      </c>
      <c r="D67" s="43"/>
      <c r="E67" s="43"/>
      <c r="F67" s="43"/>
      <c r="G67" s="43"/>
      <c r="H67" s="43"/>
      <c r="I67" s="43"/>
      <c r="J67" s="105">
        <f>J93</f>
        <v>0</v>
      </c>
      <c r="K67" s="43"/>
      <c r="L67" s="148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  <c r="AU67" s="20" t="s">
        <v>109</v>
      </c>
    </row>
    <row r="68" s="9" customFormat="1" ht="24.96" customHeight="1">
      <c r="A68" s="9"/>
      <c r="B68" s="178"/>
      <c r="C68" s="179"/>
      <c r="D68" s="180" t="s">
        <v>460</v>
      </c>
      <c r="E68" s="181"/>
      <c r="F68" s="181"/>
      <c r="G68" s="181"/>
      <c r="H68" s="181"/>
      <c r="I68" s="181"/>
      <c r="J68" s="182">
        <f>J94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2" customFormat="1" ht="19.92" customHeight="1">
      <c r="A69" s="12"/>
      <c r="B69" s="234"/>
      <c r="C69" s="128"/>
      <c r="D69" s="235" t="s">
        <v>461</v>
      </c>
      <c r="E69" s="236"/>
      <c r="F69" s="236"/>
      <c r="G69" s="236"/>
      <c r="H69" s="236"/>
      <c r="I69" s="236"/>
      <c r="J69" s="237">
        <f>J95</f>
        <v>0</v>
      </c>
      <c r="K69" s="128"/>
      <c r="L69" s="238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</row>
    <row r="70" s="2" customFormat="1" ht="21.84" customHeight="1">
      <c r="A70" s="41"/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148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6.96" customHeight="1">
      <c r="A71" s="41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48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5" s="2" customFormat="1" ht="6.96" customHeight="1">
      <c r="A75" s="41"/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14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24.96" customHeight="1">
      <c r="A76" s="41"/>
      <c r="B76" s="42"/>
      <c r="C76" s="26" t="s">
        <v>122</v>
      </c>
      <c r="D76" s="43"/>
      <c r="E76" s="43"/>
      <c r="F76" s="43"/>
      <c r="G76" s="43"/>
      <c r="H76" s="43"/>
      <c r="I76" s="43"/>
      <c r="J76" s="43"/>
      <c r="K76" s="43"/>
      <c r="L76" s="14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4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5" t="s">
        <v>16</v>
      </c>
      <c r="D78" s="43"/>
      <c r="E78" s="43"/>
      <c r="F78" s="43"/>
      <c r="G78" s="43"/>
      <c r="H78" s="43"/>
      <c r="I78" s="43"/>
      <c r="J78" s="43"/>
      <c r="K78" s="43"/>
      <c r="L78" s="14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6.5" customHeight="1">
      <c r="A79" s="41"/>
      <c r="B79" s="42"/>
      <c r="C79" s="43"/>
      <c r="D79" s="43"/>
      <c r="E79" s="173" t="str">
        <f>E7</f>
        <v>ZŠ F-M, Lískovec 320 – hydroizolace spodní stavby II.etapa</v>
      </c>
      <c r="F79" s="35"/>
      <c r="G79" s="35"/>
      <c r="H79" s="35"/>
      <c r="I79" s="43"/>
      <c r="J79" s="43"/>
      <c r="K79" s="43"/>
      <c r="L79" s="14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1" customFormat="1" ht="12" customHeight="1">
      <c r="B80" s="24"/>
      <c r="C80" s="35" t="s">
        <v>101</v>
      </c>
      <c r="D80" s="25"/>
      <c r="E80" s="25"/>
      <c r="F80" s="25"/>
      <c r="G80" s="25"/>
      <c r="H80" s="25"/>
      <c r="I80" s="25"/>
      <c r="J80" s="25"/>
      <c r="K80" s="25"/>
      <c r="L80" s="23"/>
    </row>
    <row r="81" s="1" customFormat="1" ht="16.5" customHeight="1">
      <c r="B81" s="24"/>
      <c r="C81" s="25"/>
      <c r="D81" s="25"/>
      <c r="E81" s="173" t="s">
        <v>102</v>
      </c>
      <c r="F81" s="25"/>
      <c r="G81" s="25"/>
      <c r="H81" s="25"/>
      <c r="I81" s="25"/>
      <c r="J81" s="25"/>
      <c r="K81" s="25"/>
      <c r="L81" s="23"/>
    </row>
    <row r="82" s="1" customFormat="1" ht="12" customHeight="1">
      <c r="B82" s="24"/>
      <c r="C82" s="35" t="s">
        <v>103</v>
      </c>
      <c r="D82" s="25"/>
      <c r="E82" s="25"/>
      <c r="F82" s="25"/>
      <c r="G82" s="25"/>
      <c r="H82" s="25"/>
      <c r="I82" s="25"/>
      <c r="J82" s="25"/>
      <c r="K82" s="25"/>
      <c r="L82" s="23"/>
    </row>
    <row r="83" s="2" customFormat="1" ht="16.5" customHeight="1">
      <c r="A83" s="41"/>
      <c r="B83" s="42"/>
      <c r="C83" s="43"/>
      <c r="D83" s="43"/>
      <c r="E83" s="233" t="s">
        <v>385</v>
      </c>
      <c r="F83" s="43"/>
      <c r="G83" s="43"/>
      <c r="H83" s="43"/>
      <c r="I83" s="43"/>
      <c r="J83" s="43"/>
      <c r="K83" s="43"/>
      <c r="L83" s="148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2" customHeight="1">
      <c r="A84" s="41"/>
      <c r="B84" s="42"/>
      <c r="C84" s="35" t="s">
        <v>386</v>
      </c>
      <c r="D84" s="43"/>
      <c r="E84" s="43"/>
      <c r="F84" s="43"/>
      <c r="G84" s="43"/>
      <c r="H84" s="43"/>
      <c r="I84" s="43"/>
      <c r="J84" s="43"/>
      <c r="K84" s="43"/>
      <c r="L84" s="148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6.5" customHeight="1">
      <c r="A85" s="41"/>
      <c r="B85" s="42"/>
      <c r="C85" s="43"/>
      <c r="D85" s="43"/>
      <c r="E85" s="72" t="str">
        <f>E13</f>
        <v>2 - Rozvaděče</v>
      </c>
      <c r="F85" s="43"/>
      <c r="G85" s="43"/>
      <c r="H85" s="43"/>
      <c r="I85" s="43"/>
      <c r="J85" s="43"/>
      <c r="K85" s="43"/>
      <c r="L85" s="148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6.96" customHeight="1">
      <c r="A86" s="41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148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2" customHeight="1">
      <c r="A87" s="41"/>
      <c r="B87" s="42"/>
      <c r="C87" s="35" t="s">
        <v>21</v>
      </c>
      <c r="D87" s="43"/>
      <c r="E87" s="43"/>
      <c r="F87" s="30" t="str">
        <f>F16</f>
        <v>K Sedlištím 320, Lískovec, 738 01</v>
      </c>
      <c r="G87" s="43"/>
      <c r="H87" s="43"/>
      <c r="I87" s="35" t="s">
        <v>23</v>
      </c>
      <c r="J87" s="75" t="str">
        <f>IF(J16="","",J16)</f>
        <v>21. 11. 2022</v>
      </c>
      <c r="K87" s="43"/>
      <c r="L87" s="148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6.96" customHeight="1">
      <c r="A88" s="41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148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5.15" customHeight="1">
      <c r="A89" s="41"/>
      <c r="B89" s="42"/>
      <c r="C89" s="35" t="s">
        <v>25</v>
      </c>
      <c r="D89" s="43"/>
      <c r="E89" s="43"/>
      <c r="F89" s="30" t="str">
        <f>E19</f>
        <v>Statutární město Frýdek-Místek</v>
      </c>
      <c r="G89" s="43"/>
      <c r="H89" s="43"/>
      <c r="I89" s="35" t="s">
        <v>31</v>
      </c>
      <c r="J89" s="39" t="str">
        <f>E25</f>
        <v>Petr Kubala</v>
      </c>
      <c r="K89" s="43"/>
      <c r="L89" s="148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5.15" customHeight="1">
      <c r="A90" s="41"/>
      <c r="B90" s="42"/>
      <c r="C90" s="35" t="s">
        <v>29</v>
      </c>
      <c r="D90" s="43"/>
      <c r="E90" s="43"/>
      <c r="F90" s="30" t="str">
        <f>IF(E22="","",E22)</f>
        <v>Vyplň údaj</v>
      </c>
      <c r="G90" s="43"/>
      <c r="H90" s="43"/>
      <c r="I90" s="35" t="s">
        <v>34</v>
      </c>
      <c r="J90" s="39" t="str">
        <f>E28</f>
        <v>Petr Kubala</v>
      </c>
      <c r="K90" s="43"/>
      <c r="L90" s="148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0.32" customHeight="1">
      <c r="A91" s="41"/>
      <c r="B91" s="42"/>
      <c r="C91" s="43"/>
      <c r="D91" s="43"/>
      <c r="E91" s="43"/>
      <c r="F91" s="43"/>
      <c r="G91" s="43"/>
      <c r="H91" s="43"/>
      <c r="I91" s="43"/>
      <c r="J91" s="43"/>
      <c r="K91" s="43"/>
      <c r="L91" s="148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10" customFormat="1" ht="29.28" customHeight="1">
      <c r="A92" s="184"/>
      <c r="B92" s="185"/>
      <c r="C92" s="186" t="s">
        <v>123</v>
      </c>
      <c r="D92" s="187" t="s">
        <v>56</v>
      </c>
      <c r="E92" s="187" t="s">
        <v>52</v>
      </c>
      <c r="F92" s="187" t="s">
        <v>53</v>
      </c>
      <c r="G92" s="187" t="s">
        <v>124</v>
      </c>
      <c r="H92" s="187" t="s">
        <v>125</v>
      </c>
      <c r="I92" s="187" t="s">
        <v>126</v>
      </c>
      <c r="J92" s="187" t="s">
        <v>108</v>
      </c>
      <c r="K92" s="188" t="s">
        <v>127</v>
      </c>
      <c r="L92" s="189"/>
      <c r="M92" s="95" t="s">
        <v>19</v>
      </c>
      <c r="N92" s="96" t="s">
        <v>41</v>
      </c>
      <c r="O92" s="96" t="s">
        <v>128</v>
      </c>
      <c r="P92" s="96" t="s">
        <v>129</v>
      </c>
      <c r="Q92" s="96" t="s">
        <v>130</v>
      </c>
      <c r="R92" s="96" t="s">
        <v>131</v>
      </c>
      <c r="S92" s="96" t="s">
        <v>132</v>
      </c>
      <c r="T92" s="97" t="s">
        <v>133</v>
      </c>
      <c r="U92" s="184"/>
      <c r="V92" s="184"/>
      <c r="W92" s="184"/>
      <c r="X92" s="184"/>
      <c r="Y92" s="184"/>
      <c r="Z92" s="184"/>
      <c r="AA92" s="184"/>
      <c r="AB92" s="184"/>
      <c r="AC92" s="184"/>
      <c r="AD92" s="184"/>
      <c r="AE92" s="184"/>
    </row>
    <row r="93" s="2" customFormat="1" ht="22.8" customHeight="1">
      <c r="A93" s="41"/>
      <c r="B93" s="42"/>
      <c r="C93" s="102" t="s">
        <v>134</v>
      </c>
      <c r="D93" s="43"/>
      <c r="E93" s="43"/>
      <c r="F93" s="43"/>
      <c r="G93" s="43"/>
      <c r="H93" s="43"/>
      <c r="I93" s="43"/>
      <c r="J93" s="190">
        <f>BK93</f>
        <v>0</v>
      </c>
      <c r="K93" s="43"/>
      <c r="L93" s="47"/>
      <c r="M93" s="98"/>
      <c r="N93" s="191"/>
      <c r="O93" s="99"/>
      <c r="P93" s="192">
        <f>P94</f>
        <v>0</v>
      </c>
      <c r="Q93" s="99"/>
      <c r="R93" s="192">
        <f>R94</f>
        <v>0</v>
      </c>
      <c r="S93" s="99"/>
      <c r="T93" s="193">
        <f>T94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70</v>
      </c>
      <c r="AU93" s="20" t="s">
        <v>109</v>
      </c>
      <c r="BK93" s="194">
        <f>BK94</f>
        <v>0</v>
      </c>
    </row>
    <row r="94" s="11" customFormat="1" ht="25.92" customHeight="1">
      <c r="A94" s="11"/>
      <c r="B94" s="195"/>
      <c r="C94" s="196"/>
      <c r="D94" s="197" t="s">
        <v>70</v>
      </c>
      <c r="E94" s="198" t="s">
        <v>399</v>
      </c>
      <c r="F94" s="198" t="s">
        <v>400</v>
      </c>
      <c r="G94" s="196"/>
      <c r="H94" s="196"/>
      <c r="I94" s="199"/>
      <c r="J94" s="200">
        <f>BK94</f>
        <v>0</v>
      </c>
      <c r="K94" s="196"/>
      <c r="L94" s="201"/>
      <c r="M94" s="202"/>
      <c r="N94" s="203"/>
      <c r="O94" s="203"/>
      <c r="P94" s="204">
        <f>P95</f>
        <v>0</v>
      </c>
      <c r="Q94" s="203"/>
      <c r="R94" s="204">
        <f>R95</f>
        <v>0</v>
      </c>
      <c r="S94" s="203"/>
      <c r="T94" s="205">
        <f>T95</f>
        <v>0</v>
      </c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R94" s="206" t="s">
        <v>80</v>
      </c>
      <c r="AT94" s="207" t="s">
        <v>70</v>
      </c>
      <c r="AU94" s="207" t="s">
        <v>71</v>
      </c>
      <c r="AY94" s="206" t="s">
        <v>137</v>
      </c>
      <c r="BK94" s="208">
        <f>BK95</f>
        <v>0</v>
      </c>
    </row>
    <row r="95" s="11" customFormat="1" ht="22.8" customHeight="1">
      <c r="A95" s="11"/>
      <c r="B95" s="195"/>
      <c r="C95" s="196"/>
      <c r="D95" s="197" t="s">
        <v>70</v>
      </c>
      <c r="E95" s="239" t="s">
        <v>415</v>
      </c>
      <c r="F95" s="239" t="s">
        <v>416</v>
      </c>
      <c r="G95" s="196"/>
      <c r="H95" s="196"/>
      <c r="I95" s="199"/>
      <c r="J95" s="240">
        <f>BK95</f>
        <v>0</v>
      </c>
      <c r="K95" s="196"/>
      <c r="L95" s="201"/>
      <c r="M95" s="202"/>
      <c r="N95" s="203"/>
      <c r="O95" s="203"/>
      <c r="P95" s="204">
        <f>SUM(P96:P107)</f>
        <v>0</v>
      </c>
      <c r="Q95" s="203"/>
      <c r="R95" s="204">
        <f>SUM(R96:R107)</f>
        <v>0</v>
      </c>
      <c r="S95" s="203"/>
      <c r="T95" s="205">
        <f>SUM(T96:T107)</f>
        <v>0</v>
      </c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R95" s="206" t="s">
        <v>80</v>
      </c>
      <c r="AT95" s="207" t="s">
        <v>70</v>
      </c>
      <c r="AU95" s="207" t="s">
        <v>78</v>
      </c>
      <c r="AY95" s="206" t="s">
        <v>137</v>
      </c>
      <c r="BK95" s="208">
        <f>SUM(BK96:BK107)</f>
        <v>0</v>
      </c>
    </row>
    <row r="96" s="2" customFormat="1" ht="24.15" customHeight="1">
      <c r="A96" s="41"/>
      <c r="B96" s="42"/>
      <c r="C96" s="209" t="s">
        <v>78</v>
      </c>
      <c r="D96" s="209" t="s">
        <v>138</v>
      </c>
      <c r="E96" s="210" t="s">
        <v>462</v>
      </c>
      <c r="F96" s="211" t="s">
        <v>463</v>
      </c>
      <c r="G96" s="212" t="s">
        <v>303</v>
      </c>
      <c r="H96" s="213">
        <v>1</v>
      </c>
      <c r="I96" s="214"/>
      <c r="J96" s="215">
        <f>ROUND(I96*H96,2)</f>
        <v>0</v>
      </c>
      <c r="K96" s="211" t="s">
        <v>403</v>
      </c>
      <c r="L96" s="47"/>
      <c r="M96" s="216" t="s">
        <v>19</v>
      </c>
      <c r="N96" s="217" t="s">
        <v>42</v>
      </c>
      <c r="O96" s="87"/>
      <c r="P96" s="218">
        <f>O96*H96</f>
        <v>0</v>
      </c>
      <c r="Q96" s="218">
        <v>0</v>
      </c>
      <c r="R96" s="218">
        <f>Q96*H96</f>
        <v>0</v>
      </c>
      <c r="S96" s="218">
        <v>0</v>
      </c>
      <c r="T96" s="219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20" t="s">
        <v>174</v>
      </c>
      <c r="AT96" s="220" t="s">
        <v>138</v>
      </c>
      <c r="AU96" s="220" t="s">
        <v>80</v>
      </c>
      <c r="AY96" s="20" t="s">
        <v>137</v>
      </c>
      <c r="BE96" s="221">
        <f>IF(N96="základní",J96,0)</f>
        <v>0</v>
      </c>
      <c r="BF96" s="221">
        <f>IF(N96="snížená",J96,0)</f>
        <v>0</v>
      </c>
      <c r="BG96" s="221">
        <f>IF(N96="zákl. přenesená",J96,0)</f>
        <v>0</v>
      </c>
      <c r="BH96" s="221">
        <f>IF(N96="sníž. přenesená",J96,0)</f>
        <v>0</v>
      </c>
      <c r="BI96" s="221">
        <f>IF(N96="nulová",J96,0)</f>
        <v>0</v>
      </c>
      <c r="BJ96" s="20" t="s">
        <v>78</v>
      </c>
      <c r="BK96" s="221">
        <f>ROUND(I96*H96,2)</f>
        <v>0</v>
      </c>
      <c r="BL96" s="20" t="s">
        <v>174</v>
      </c>
      <c r="BM96" s="220" t="s">
        <v>464</v>
      </c>
    </row>
    <row r="97" s="2" customFormat="1">
      <c r="A97" s="41"/>
      <c r="B97" s="42"/>
      <c r="C97" s="43"/>
      <c r="D97" s="241" t="s">
        <v>405</v>
      </c>
      <c r="E97" s="43"/>
      <c r="F97" s="242" t="s">
        <v>465</v>
      </c>
      <c r="G97" s="43"/>
      <c r="H97" s="43"/>
      <c r="I97" s="224"/>
      <c r="J97" s="43"/>
      <c r="K97" s="43"/>
      <c r="L97" s="47"/>
      <c r="M97" s="225"/>
      <c r="N97" s="226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405</v>
      </c>
      <c r="AU97" s="20" t="s">
        <v>80</v>
      </c>
    </row>
    <row r="98" s="2" customFormat="1" ht="21.75" customHeight="1">
      <c r="A98" s="41"/>
      <c r="B98" s="42"/>
      <c r="C98" s="256" t="s">
        <v>80</v>
      </c>
      <c r="D98" s="256" t="s">
        <v>421</v>
      </c>
      <c r="E98" s="257" t="s">
        <v>466</v>
      </c>
      <c r="F98" s="258" t="s">
        <v>467</v>
      </c>
      <c r="G98" s="259" t="s">
        <v>303</v>
      </c>
      <c r="H98" s="260">
        <v>1</v>
      </c>
      <c r="I98" s="261"/>
      <c r="J98" s="262">
        <f>ROUND(I98*H98,2)</f>
        <v>0</v>
      </c>
      <c r="K98" s="258" t="s">
        <v>19</v>
      </c>
      <c r="L98" s="263"/>
      <c r="M98" s="264" t="s">
        <v>19</v>
      </c>
      <c r="N98" s="265" t="s">
        <v>42</v>
      </c>
      <c r="O98" s="87"/>
      <c r="P98" s="218">
        <f>O98*H98</f>
        <v>0</v>
      </c>
      <c r="Q98" s="218">
        <v>0</v>
      </c>
      <c r="R98" s="218">
        <f>Q98*H98</f>
        <v>0</v>
      </c>
      <c r="S98" s="218">
        <v>0</v>
      </c>
      <c r="T98" s="219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20" t="s">
        <v>210</v>
      </c>
      <c r="AT98" s="220" t="s">
        <v>421</v>
      </c>
      <c r="AU98" s="220" t="s">
        <v>80</v>
      </c>
      <c r="AY98" s="20" t="s">
        <v>137</v>
      </c>
      <c r="BE98" s="221">
        <f>IF(N98="základní",J98,0)</f>
        <v>0</v>
      </c>
      <c r="BF98" s="221">
        <f>IF(N98="snížená",J98,0)</f>
        <v>0</v>
      </c>
      <c r="BG98" s="221">
        <f>IF(N98="zákl. přenesená",J98,0)</f>
        <v>0</v>
      </c>
      <c r="BH98" s="221">
        <f>IF(N98="sníž. přenesená",J98,0)</f>
        <v>0</v>
      </c>
      <c r="BI98" s="221">
        <f>IF(N98="nulová",J98,0)</f>
        <v>0</v>
      </c>
      <c r="BJ98" s="20" t="s">
        <v>78</v>
      </c>
      <c r="BK98" s="221">
        <f>ROUND(I98*H98,2)</f>
        <v>0</v>
      </c>
      <c r="BL98" s="20" t="s">
        <v>174</v>
      </c>
      <c r="BM98" s="220" t="s">
        <v>468</v>
      </c>
    </row>
    <row r="99" s="2" customFormat="1" ht="24.15" customHeight="1">
      <c r="A99" s="41"/>
      <c r="B99" s="42"/>
      <c r="C99" s="209" t="s">
        <v>90</v>
      </c>
      <c r="D99" s="209" t="s">
        <v>138</v>
      </c>
      <c r="E99" s="210" t="s">
        <v>469</v>
      </c>
      <c r="F99" s="211" t="s">
        <v>470</v>
      </c>
      <c r="G99" s="212" t="s">
        <v>303</v>
      </c>
      <c r="H99" s="213">
        <v>1</v>
      </c>
      <c r="I99" s="214"/>
      <c r="J99" s="215">
        <f>ROUND(I99*H99,2)</f>
        <v>0</v>
      </c>
      <c r="K99" s="211" t="s">
        <v>403</v>
      </c>
      <c r="L99" s="47"/>
      <c r="M99" s="216" t="s">
        <v>19</v>
      </c>
      <c r="N99" s="217" t="s">
        <v>42</v>
      </c>
      <c r="O99" s="87"/>
      <c r="P99" s="218">
        <f>O99*H99</f>
        <v>0</v>
      </c>
      <c r="Q99" s="218">
        <v>0</v>
      </c>
      <c r="R99" s="218">
        <f>Q99*H99</f>
        <v>0</v>
      </c>
      <c r="S99" s="218">
        <v>0</v>
      </c>
      <c r="T99" s="219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20" t="s">
        <v>174</v>
      </c>
      <c r="AT99" s="220" t="s">
        <v>138</v>
      </c>
      <c r="AU99" s="220" t="s">
        <v>80</v>
      </c>
      <c r="AY99" s="20" t="s">
        <v>137</v>
      </c>
      <c r="BE99" s="221">
        <f>IF(N99="základní",J99,0)</f>
        <v>0</v>
      </c>
      <c r="BF99" s="221">
        <f>IF(N99="snížená",J99,0)</f>
        <v>0</v>
      </c>
      <c r="BG99" s="221">
        <f>IF(N99="zákl. přenesená",J99,0)</f>
        <v>0</v>
      </c>
      <c r="BH99" s="221">
        <f>IF(N99="sníž. přenesená",J99,0)</f>
        <v>0</v>
      </c>
      <c r="BI99" s="221">
        <f>IF(N99="nulová",J99,0)</f>
        <v>0</v>
      </c>
      <c r="BJ99" s="20" t="s">
        <v>78</v>
      </c>
      <c r="BK99" s="221">
        <f>ROUND(I99*H99,2)</f>
        <v>0</v>
      </c>
      <c r="BL99" s="20" t="s">
        <v>174</v>
      </c>
      <c r="BM99" s="220" t="s">
        <v>471</v>
      </c>
    </row>
    <row r="100" s="2" customFormat="1">
      <c r="A100" s="41"/>
      <c r="B100" s="42"/>
      <c r="C100" s="43"/>
      <c r="D100" s="241" t="s">
        <v>405</v>
      </c>
      <c r="E100" s="43"/>
      <c r="F100" s="242" t="s">
        <v>472</v>
      </c>
      <c r="G100" s="43"/>
      <c r="H100" s="43"/>
      <c r="I100" s="224"/>
      <c r="J100" s="43"/>
      <c r="K100" s="43"/>
      <c r="L100" s="47"/>
      <c r="M100" s="225"/>
      <c r="N100" s="226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405</v>
      </c>
      <c r="AU100" s="20" t="s">
        <v>80</v>
      </c>
    </row>
    <row r="101" s="2" customFormat="1" ht="16.5" customHeight="1">
      <c r="A101" s="41"/>
      <c r="B101" s="42"/>
      <c r="C101" s="256" t="s">
        <v>143</v>
      </c>
      <c r="D101" s="256" t="s">
        <v>421</v>
      </c>
      <c r="E101" s="257" t="s">
        <v>473</v>
      </c>
      <c r="F101" s="258" t="s">
        <v>474</v>
      </c>
      <c r="G101" s="259" t="s">
        <v>303</v>
      </c>
      <c r="H101" s="260">
        <v>1</v>
      </c>
      <c r="I101" s="261"/>
      <c r="J101" s="262">
        <f>ROUND(I101*H101,2)</f>
        <v>0</v>
      </c>
      <c r="K101" s="258" t="s">
        <v>19</v>
      </c>
      <c r="L101" s="263"/>
      <c r="M101" s="264" t="s">
        <v>19</v>
      </c>
      <c r="N101" s="265" t="s">
        <v>42</v>
      </c>
      <c r="O101" s="87"/>
      <c r="P101" s="218">
        <f>O101*H101</f>
        <v>0</v>
      </c>
      <c r="Q101" s="218">
        <v>0</v>
      </c>
      <c r="R101" s="218">
        <f>Q101*H101</f>
        <v>0</v>
      </c>
      <c r="S101" s="218">
        <v>0</v>
      </c>
      <c r="T101" s="219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20" t="s">
        <v>210</v>
      </c>
      <c r="AT101" s="220" t="s">
        <v>421</v>
      </c>
      <c r="AU101" s="220" t="s">
        <v>80</v>
      </c>
      <c r="AY101" s="20" t="s">
        <v>137</v>
      </c>
      <c r="BE101" s="221">
        <f>IF(N101="základní",J101,0)</f>
        <v>0</v>
      </c>
      <c r="BF101" s="221">
        <f>IF(N101="snížená",J101,0)</f>
        <v>0</v>
      </c>
      <c r="BG101" s="221">
        <f>IF(N101="zákl. přenesená",J101,0)</f>
        <v>0</v>
      </c>
      <c r="BH101" s="221">
        <f>IF(N101="sníž. přenesená",J101,0)</f>
        <v>0</v>
      </c>
      <c r="BI101" s="221">
        <f>IF(N101="nulová",J101,0)</f>
        <v>0</v>
      </c>
      <c r="BJ101" s="20" t="s">
        <v>78</v>
      </c>
      <c r="BK101" s="221">
        <f>ROUND(I101*H101,2)</f>
        <v>0</v>
      </c>
      <c r="BL101" s="20" t="s">
        <v>174</v>
      </c>
      <c r="BM101" s="220" t="s">
        <v>475</v>
      </c>
    </row>
    <row r="102" s="2" customFormat="1" ht="24.15" customHeight="1">
      <c r="A102" s="41"/>
      <c r="B102" s="42"/>
      <c r="C102" s="209" t="s">
        <v>155</v>
      </c>
      <c r="D102" s="209" t="s">
        <v>138</v>
      </c>
      <c r="E102" s="210" t="s">
        <v>476</v>
      </c>
      <c r="F102" s="211" t="s">
        <v>477</v>
      </c>
      <c r="G102" s="212" t="s">
        <v>303</v>
      </c>
      <c r="H102" s="213">
        <v>1</v>
      </c>
      <c r="I102" s="214"/>
      <c r="J102" s="215">
        <f>ROUND(I102*H102,2)</f>
        <v>0</v>
      </c>
      <c r="K102" s="211" t="s">
        <v>403</v>
      </c>
      <c r="L102" s="47"/>
      <c r="M102" s="216" t="s">
        <v>19</v>
      </c>
      <c r="N102" s="217" t="s">
        <v>42</v>
      </c>
      <c r="O102" s="87"/>
      <c r="P102" s="218">
        <f>O102*H102</f>
        <v>0</v>
      </c>
      <c r="Q102" s="218">
        <v>0</v>
      </c>
      <c r="R102" s="218">
        <f>Q102*H102</f>
        <v>0</v>
      </c>
      <c r="S102" s="218">
        <v>0</v>
      </c>
      <c r="T102" s="219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20" t="s">
        <v>174</v>
      </c>
      <c r="AT102" s="220" t="s">
        <v>138</v>
      </c>
      <c r="AU102" s="220" t="s">
        <v>80</v>
      </c>
      <c r="AY102" s="20" t="s">
        <v>137</v>
      </c>
      <c r="BE102" s="221">
        <f>IF(N102="základní",J102,0)</f>
        <v>0</v>
      </c>
      <c r="BF102" s="221">
        <f>IF(N102="snížená",J102,0)</f>
        <v>0</v>
      </c>
      <c r="BG102" s="221">
        <f>IF(N102="zákl. přenesená",J102,0)</f>
        <v>0</v>
      </c>
      <c r="BH102" s="221">
        <f>IF(N102="sníž. přenesená",J102,0)</f>
        <v>0</v>
      </c>
      <c r="BI102" s="221">
        <f>IF(N102="nulová",J102,0)</f>
        <v>0</v>
      </c>
      <c r="BJ102" s="20" t="s">
        <v>78</v>
      </c>
      <c r="BK102" s="221">
        <f>ROUND(I102*H102,2)</f>
        <v>0</v>
      </c>
      <c r="BL102" s="20" t="s">
        <v>174</v>
      </c>
      <c r="BM102" s="220" t="s">
        <v>478</v>
      </c>
    </row>
    <row r="103" s="2" customFormat="1">
      <c r="A103" s="41"/>
      <c r="B103" s="42"/>
      <c r="C103" s="43"/>
      <c r="D103" s="241" t="s">
        <v>405</v>
      </c>
      <c r="E103" s="43"/>
      <c r="F103" s="242" t="s">
        <v>479</v>
      </c>
      <c r="G103" s="43"/>
      <c r="H103" s="43"/>
      <c r="I103" s="224"/>
      <c r="J103" s="43"/>
      <c r="K103" s="43"/>
      <c r="L103" s="47"/>
      <c r="M103" s="225"/>
      <c r="N103" s="226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405</v>
      </c>
      <c r="AU103" s="20" t="s">
        <v>80</v>
      </c>
    </row>
    <row r="104" s="2" customFormat="1" ht="24.15" customHeight="1">
      <c r="A104" s="41"/>
      <c r="B104" s="42"/>
      <c r="C104" s="256" t="s">
        <v>151</v>
      </c>
      <c r="D104" s="256" t="s">
        <v>421</v>
      </c>
      <c r="E104" s="257" t="s">
        <v>480</v>
      </c>
      <c r="F104" s="258" t="s">
        <v>481</v>
      </c>
      <c r="G104" s="259" t="s">
        <v>303</v>
      </c>
      <c r="H104" s="260">
        <v>1</v>
      </c>
      <c r="I104" s="261"/>
      <c r="J104" s="262">
        <f>ROUND(I104*H104,2)</f>
        <v>0</v>
      </c>
      <c r="K104" s="258" t="s">
        <v>19</v>
      </c>
      <c r="L104" s="263"/>
      <c r="M104" s="264" t="s">
        <v>19</v>
      </c>
      <c r="N104" s="265" t="s">
        <v>42</v>
      </c>
      <c r="O104" s="87"/>
      <c r="P104" s="218">
        <f>O104*H104</f>
        <v>0</v>
      </c>
      <c r="Q104" s="218">
        <v>0</v>
      </c>
      <c r="R104" s="218">
        <f>Q104*H104</f>
        <v>0</v>
      </c>
      <c r="S104" s="218">
        <v>0</v>
      </c>
      <c r="T104" s="219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20" t="s">
        <v>210</v>
      </c>
      <c r="AT104" s="220" t="s">
        <v>421</v>
      </c>
      <c r="AU104" s="220" t="s">
        <v>80</v>
      </c>
      <c r="AY104" s="20" t="s">
        <v>137</v>
      </c>
      <c r="BE104" s="221">
        <f>IF(N104="základní",J104,0)</f>
        <v>0</v>
      </c>
      <c r="BF104" s="221">
        <f>IF(N104="snížená",J104,0)</f>
        <v>0</v>
      </c>
      <c r="BG104" s="221">
        <f>IF(N104="zákl. přenesená",J104,0)</f>
        <v>0</v>
      </c>
      <c r="BH104" s="221">
        <f>IF(N104="sníž. přenesená",J104,0)</f>
        <v>0</v>
      </c>
      <c r="BI104" s="221">
        <f>IF(N104="nulová",J104,0)</f>
        <v>0</v>
      </c>
      <c r="BJ104" s="20" t="s">
        <v>78</v>
      </c>
      <c r="BK104" s="221">
        <f>ROUND(I104*H104,2)</f>
        <v>0</v>
      </c>
      <c r="BL104" s="20" t="s">
        <v>174</v>
      </c>
      <c r="BM104" s="220" t="s">
        <v>482</v>
      </c>
    </row>
    <row r="105" s="2" customFormat="1" ht="16.5" customHeight="1">
      <c r="A105" s="41"/>
      <c r="B105" s="42"/>
      <c r="C105" s="209" t="s">
        <v>166</v>
      </c>
      <c r="D105" s="209" t="s">
        <v>138</v>
      </c>
      <c r="E105" s="210" t="s">
        <v>483</v>
      </c>
      <c r="F105" s="211" t="s">
        <v>484</v>
      </c>
      <c r="G105" s="212" t="s">
        <v>303</v>
      </c>
      <c r="H105" s="213">
        <v>2</v>
      </c>
      <c r="I105" s="214"/>
      <c r="J105" s="215">
        <f>ROUND(I105*H105,2)</f>
        <v>0</v>
      </c>
      <c r="K105" s="211" t="s">
        <v>403</v>
      </c>
      <c r="L105" s="47"/>
      <c r="M105" s="216" t="s">
        <v>19</v>
      </c>
      <c r="N105" s="217" t="s">
        <v>42</v>
      </c>
      <c r="O105" s="87"/>
      <c r="P105" s="218">
        <f>O105*H105</f>
        <v>0</v>
      </c>
      <c r="Q105" s="218">
        <v>0</v>
      </c>
      <c r="R105" s="218">
        <f>Q105*H105</f>
        <v>0</v>
      </c>
      <c r="S105" s="218">
        <v>0</v>
      </c>
      <c r="T105" s="219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20" t="s">
        <v>174</v>
      </c>
      <c r="AT105" s="220" t="s">
        <v>138</v>
      </c>
      <c r="AU105" s="220" t="s">
        <v>80</v>
      </c>
      <c r="AY105" s="20" t="s">
        <v>137</v>
      </c>
      <c r="BE105" s="221">
        <f>IF(N105="základní",J105,0)</f>
        <v>0</v>
      </c>
      <c r="BF105" s="221">
        <f>IF(N105="snížená",J105,0)</f>
        <v>0</v>
      </c>
      <c r="BG105" s="221">
        <f>IF(N105="zákl. přenesená",J105,0)</f>
        <v>0</v>
      </c>
      <c r="BH105" s="221">
        <f>IF(N105="sníž. přenesená",J105,0)</f>
        <v>0</v>
      </c>
      <c r="BI105" s="221">
        <f>IF(N105="nulová",J105,0)</f>
        <v>0</v>
      </c>
      <c r="BJ105" s="20" t="s">
        <v>78</v>
      </c>
      <c r="BK105" s="221">
        <f>ROUND(I105*H105,2)</f>
        <v>0</v>
      </c>
      <c r="BL105" s="20" t="s">
        <v>174</v>
      </c>
      <c r="BM105" s="220" t="s">
        <v>485</v>
      </c>
    </row>
    <row r="106" s="2" customFormat="1">
      <c r="A106" s="41"/>
      <c r="B106" s="42"/>
      <c r="C106" s="43"/>
      <c r="D106" s="241" t="s">
        <v>405</v>
      </c>
      <c r="E106" s="43"/>
      <c r="F106" s="242" t="s">
        <v>486</v>
      </c>
      <c r="G106" s="43"/>
      <c r="H106" s="43"/>
      <c r="I106" s="224"/>
      <c r="J106" s="43"/>
      <c r="K106" s="43"/>
      <c r="L106" s="47"/>
      <c r="M106" s="225"/>
      <c r="N106" s="226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405</v>
      </c>
      <c r="AU106" s="20" t="s">
        <v>80</v>
      </c>
    </row>
    <row r="107" s="2" customFormat="1" ht="33" customHeight="1">
      <c r="A107" s="41"/>
      <c r="B107" s="42"/>
      <c r="C107" s="256" t="s">
        <v>153</v>
      </c>
      <c r="D107" s="256" t="s">
        <v>421</v>
      </c>
      <c r="E107" s="257" t="s">
        <v>487</v>
      </c>
      <c r="F107" s="258" t="s">
        <v>488</v>
      </c>
      <c r="G107" s="259" t="s">
        <v>303</v>
      </c>
      <c r="H107" s="260">
        <v>2</v>
      </c>
      <c r="I107" s="261"/>
      <c r="J107" s="262">
        <f>ROUND(I107*H107,2)</f>
        <v>0</v>
      </c>
      <c r="K107" s="258" t="s">
        <v>19</v>
      </c>
      <c r="L107" s="263"/>
      <c r="M107" s="280" t="s">
        <v>19</v>
      </c>
      <c r="N107" s="281" t="s">
        <v>42</v>
      </c>
      <c r="O107" s="230"/>
      <c r="P107" s="231">
        <f>O107*H107</f>
        <v>0</v>
      </c>
      <c r="Q107" s="231">
        <v>0</v>
      </c>
      <c r="R107" s="231">
        <f>Q107*H107</f>
        <v>0</v>
      </c>
      <c r="S107" s="231">
        <v>0</v>
      </c>
      <c r="T107" s="232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20" t="s">
        <v>210</v>
      </c>
      <c r="AT107" s="220" t="s">
        <v>421</v>
      </c>
      <c r="AU107" s="220" t="s">
        <v>80</v>
      </c>
      <c r="AY107" s="20" t="s">
        <v>137</v>
      </c>
      <c r="BE107" s="221">
        <f>IF(N107="základní",J107,0)</f>
        <v>0</v>
      </c>
      <c r="BF107" s="221">
        <f>IF(N107="snížená",J107,0)</f>
        <v>0</v>
      </c>
      <c r="BG107" s="221">
        <f>IF(N107="zákl. přenesená",J107,0)</f>
        <v>0</v>
      </c>
      <c r="BH107" s="221">
        <f>IF(N107="sníž. přenesená",J107,0)</f>
        <v>0</v>
      </c>
      <c r="BI107" s="221">
        <f>IF(N107="nulová",J107,0)</f>
        <v>0</v>
      </c>
      <c r="BJ107" s="20" t="s">
        <v>78</v>
      </c>
      <c r="BK107" s="221">
        <f>ROUND(I107*H107,2)</f>
        <v>0</v>
      </c>
      <c r="BL107" s="20" t="s">
        <v>174</v>
      </c>
      <c r="BM107" s="220" t="s">
        <v>489</v>
      </c>
    </row>
    <row r="108" s="2" customFormat="1" ht="6.96" customHeight="1">
      <c r="A108" s="41"/>
      <c r="B108" s="62"/>
      <c r="C108" s="63"/>
      <c r="D108" s="63"/>
      <c r="E108" s="63"/>
      <c r="F108" s="63"/>
      <c r="G108" s="63"/>
      <c r="H108" s="63"/>
      <c r="I108" s="63"/>
      <c r="J108" s="63"/>
      <c r="K108" s="63"/>
      <c r="L108" s="47"/>
      <c r="M108" s="41"/>
      <c r="O108" s="41"/>
      <c r="P108" s="41"/>
      <c r="Q108" s="41"/>
      <c r="R108" s="41"/>
      <c r="S108" s="41"/>
      <c r="T108" s="41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</row>
  </sheetData>
  <sheetProtection sheet="1" autoFilter="0" formatColumns="0" formatRows="0" objects="1" scenarios="1" spinCount="100000" saltValue="vkTTjh4rSfXLNWvB5x8DBbGaV+D0idUlOlMnITGBuCV4E1sC2W3t5YBvyMWBIa/yzqabttuhM7Om2balI1EogQ==" hashValue="HzAD9AeWiJQFsnaA2C3LpVpi83fJZdc52Zxwo3XVGXcCVWkNIqKk3eFhZAw349star17714a2rArOPiD78Sl+A==" algorithmName="SHA-512" password="CC35"/>
  <autoFilter ref="C92:K107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9:H79"/>
    <mergeCell ref="E83:H83"/>
    <mergeCell ref="E81:H81"/>
    <mergeCell ref="E85:H85"/>
    <mergeCell ref="L2:V2"/>
  </mergeCells>
  <hyperlinks>
    <hyperlink ref="F97" r:id="rId1" display="https://podminky.urs.cz/item/CS_URS_2022_02/741210001"/>
    <hyperlink ref="F100" r:id="rId2" display="https://podminky.urs.cz/item/CS_URS_2022_02/741320101"/>
    <hyperlink ref="F103" r:id="rId3" display="https://podminky.urs.cz/item/CS_URS_2022_02/741321001"/>
    <hyperlink ref="F106" r:id="rId4" display="https://podminky.urs.cz/item/CS_URS_2022_02/74133105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96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80</v>
      </c>
    </row>
    <row r="4" s="1" customFormat="1" ht="24.96" customHeight="1">
      <c r="B4" s="23"/>
      <c r="D4" s="144" t="s">
        <v>100</v>
      </c>
      <c r="L4" s="23"/>
      <c r="M4" s="14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6" t="s">
        <v>16</v>
      </c>
      <c r="L6" s="23"/>
    </row>
    <row r="7" s="1" customFormat="1" ht="16.5" customHeight="1">
      <c r="B7" s="23"/>
      <c r="E7" s="147" t="str">
        <f>'Rekapitulace stavby'!K6</f>
        <v>ZŠ F-M, Lískovec 320 – hydroizolace spodní stavby II.etapa</v>
      </c>
      <c r="F7" s="146"/>
      <c r="G7" s="146"/>
      <c r="H7" s="146"/>
      <c r="L7" s="23"/>
    </row>
    <row r="8" s="2" customFormat="1" ht="12" customHeight="1">
      <c r="A8" s="41"/>
      <c r="B8" s="47"/>
      <c r="C8" s="41"/>
      <c r="D8" s="146" t="s">
        <v>101</v>
      </c>
      <c r="E8" s="41"/>
      <c r="F8" s="41"/>
      <c r="G8" s="41"/>
      <c r="H8" s="41"/>
      <c r="I8" s="41"/>
      <c r="J8" s="41"/>
      <c r="K8" s="41"/>
      <c r="L8" s="148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49" t="s">
        <v>490</v>
      </c>
      <c r="F9" s="41"/>
      <c r="G9" s="41"/>
      <c r="H9" s="41"/>
      <c r="I9" s="41"/>
      <c r="J9" s="41"/>
      <c r="K9" s="41"/>
      <c r="L9" s="14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4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46" t="s">
        <v>18</v>
      </c>
      <c r="E11" s="41"/>
      <c r="F11" s="136" t="s">
        <v>19</v>
      </c>
      <c r="G11" s="41"/>
      <c r="H11" s="41"/>
      <c r="I11" s="146" t="s">
        <v>20</v>
      </c>
      <c r="J11" s="136" t="s">
        <v>19</v>
      </c>
      <c r="K11" s="41"/>
      <c r="L11" s="14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6" t="s">
        <v>21</v>
      </c>
      <c r="E12" s="41"/>
      <c r="F12" s="136" t="s">
        <v>22</v>
      </c>
      <c r="G12" s="41"/>
      <c r="H12" s="41"/>
      <c r="I12" s="146" t="s">
        <v>23</v>
      </c>
      <c r="J12" s="150" t="str">
        <f>'Rekapitulace stavby'!AN8</f>
        <v>21. 11. 2022</v>
      </c>
      <c r="K12" s="41"/>
      <c r="L12" s="14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4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6" t="s">
        <v>25</v>
      </c>
      <c r="E14" s="41"/>
      <c r="F14" s="41"/>
      <c r="G14" s="41"/>
      <c r="H14" s="41"/>
      <c r="I14" s="146" t="s">
        <v>26</v>
      </c>
      <c r="J14" s="136" t="s">
        <v>19</v>
      </c>
      <c r="K14" s="41"/>
      <c r="L14" s="14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6" t="s">
        <v>27</v>
      </c>
      <c r="F15" s="41"/>
      <c r="G15" s="41"/>
      <c r="H15" s="41"/>
      <c r="I15" s="146" t="s">
        <v>28</v>
      </c>
      <c r="J15" s="136" t="s">
        <v>19</v>
      </c>
      <c r="K15" s="41"/>
      <c r="L15" s="14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4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46" t="s">
        <v>29</v>
      </c>
      <c r="E17" s="41"/>
      <c r="F17" s="41"/>
      <c r="G17" s="41"/>
      <c r="H17" s="41"/>
      <c r="I17" s="146" t="s">
        <v>26</v>
      </c>
      <c r="J17" s="36" t="str">
        <f>'Rekapitulace stavby'!AN13</f>
        <v>Vyplň údaj</v>
      </c>
      <c r="K17" s="41"/>
      <c r="L17" s="14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6"/>
      <c r="G18" s="136"/>
      <c r="H18" s="136"/>
      <c r="I18" s="146" t="s">
        <v>28</v>
      </c>
      <c r="J18" s="36" t="str">
        <f>'Rekapitulace stavby'!AN14</f>
        <v>Vyplň údaj</v>
      </c>
      <c r="K18" s="41"/>
      <c r="L18" s="14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4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46" t="s">
        <v>31</v>
      </c>
      <c r="E20" s="41"/>
      <c r="F20" s="41"/>
      <c r="G20" s="41"/>
      <c r="H20" s="41"/>
      <c r="I20" s="146" t="s">
        <v>26</v>
      </c>
      <c r="J20" s="136" t="s">
        <v>19</v>
      </c>
      <c r="K20" s="41"/>
      <c r="L20" s="14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6" t="s">
        <v>32</v>
      </c>
      <c r="F21" s="41"/>
      <c r="G21" s="41"/>
      <c r="H21" s="41"/>
      <c r="I21" s="146" t="s">
        <v>28</v>
      </c>
      <c r="J21" s="136" t="s">
        <v>19</v>
      </c>
      <c r="K21" s="41"/>
      <c r="L21" s="14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4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46" t="s">
        <v>34</v>
      </c>
      <c r="E23" s="41"/>
      <c r="F23" s="41"/>
      <c r="G23" s="41"/>
      <c r="H23" s="41"/>
      <c r="I23" s="146" t="s">
        <v>26</v>
      </c>
      <c r="J23" s="136" t="s">
        <v>19</v>
      </c>
      <c r="K23" s="41"/>
      <c r="L23" s="14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6" t="s">
        <v>32</v>
      </c>
      <c r="F24" s="41"/>
      <c r="G24" s="41"/>
      <c r="H24" s="41"/>
      <c r="I24" s="146" t="s">
        <v>28</v>
      </c>
      <c r="J24" s="136" t="s">
        <v>19</v>
      </c>
      <c r="K24" s="41"/>
      <c r="L24" s="14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4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46" t="s">
        <v>35</v>
      </c>
      <c r="E26" s="41"/>
      <c r="F26" s="41"/>
      <c r="G26" s="41"/>
      <c r="H26" s="41"/>
      <c r="I26" s="41"/>
      <c r="J26" s="41"/>
      <c r="K26" s="41"/>
      <c r="L26" s="14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71.25" customHeight="1">
      <c r="A27" s="151"/>
      <c r="B27" s="152"/>
      <c r="C27" s="151"/>
      <c r="D27" s="151"/>
      <c r="E27" s="153" t="s">
        <v>36</v>
      </c>
      <c r="F27" s="153"/>
      <c r="G27" s="153"/>
      <c r="H27" s="153"/>
      <c r="I27" s="151"/>
      <c r="J27" s="151"/>
      <c r="K27" s="151"/>
      <c r="L27" s="154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4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55"/>
      <c r="E29" s="155"/>
      <c r="F29" s="155"/>
      <c r="G29" s="155"/>
      <c r="H29" s="155"/>
      <c r="I29" s="155"/>
      <c r="J29" s="155"/>
      <c r="K29" s="155"/>
      <c r="L29" s="148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56" t="s">
        <v>37</v>
      </c>
      <c r="E30" s="41"/>
      <c r="F30" s="41"/>
      <c r="G30" s="41"/>
      <c r="H30" s="41"/>
      <c r="I30" s="41"/>
      <c r="J30" s="157">
        <f>ROUND(J101, 2)</f>
        <v>0</v>
      </c>
      <c r="K30" s="41"/>
      <c r="L30" s="14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5"/>
      <c r="E31" s="155"/>
      <c r="F31" s="155"/>
      <c r="G31" s="155"/>
      <c r="H31" s="155"/>
      <c r="I31" s="155"/>
      <c r="J31" s="155"/>
      <c r="K31" s="155"/>
      <c r="L31" s="14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8" t="s">
        <v>39</v>
      </c>
      <c r="G32" s="41"/>
      <c r="H32" s="41"/>
      <c r="I32" s="158" t="s">
        <v>38</v>
      </c>
      <c r="J32" s="158" t="s">
        <v>40</v>
      </c>
      <c r="K32" s="41"/>
      <c r="L32" s="14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9" t="s">
        <v>41</v>
      </c>
      <c r="E33" s="146" t="s">
        <v>42</v>
      </c>
      <c r="F33" s="160">
        <f>ROUND((SUM(BE101:BE358)),  2)</f>
        <v>0</v>
      </c>
      <c r="G33" s="41"/>
      <c r="H33" s="41"/>
      <c r="I33" s="161">
        <v>0.20999999999999999</v>
      </c>
      <c r="J33" s="160">
        <f>ROUND(((SUM(BE101:BE358))*I33),  2)</f>
        <v>0</v>
      </c>
      <c r="K33" s="41"/>
      <c r="L33" s="14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46" t="s">
        <v>43</v>
      </c>
      <c r="F34" s="160">
        <f>ROUND((SUM(BF101:BF358)),  2)</f>
        <v>0</v>
      </c>
      <c r="G34" s="41"/>
      <c r="H34" s="41"/>
      <c r="I34" s="161">
        <v>0.14999999999999999</v>
      </c>
      <c r="J34" s="160">
        <f>ROUND(((SUM(BF101:BF358))*I34),  2)</f>
        <v>0</v>
      </c>
      <c r="K34" s="41"/>
      <c r="L34" s="14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46" t="s">
        <v>44</v>
      </c>
      <c r="F35" s="160">
        <f>ROUND((SUM(BG101:BG358)),  2)</f>
        <v>0</v>
      </c>
      <c r="G35" s="41"/>
      <c r="H35" s="41"/>
      <c r="I35" s="161">
        <v>0.20999999999999999</v>
      </c>
      <c r="J35" s="160">
        <f>0</f>
        <v>0</v>
      </c>
      <c r="K35" s="41"/>
      <c r="L35" s="14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46" t="s">
        <v>45</v>
      </c>
      <c r="F36" s="160">
        <f>ROUND((SUM(BH101:BH358)),  2)</f>
        <v>0</v>
      </c>
      <c r="G36" s="41"/>
      <c r="H36" s="41"/>
      <c r="I36" s="161">
        <v>0.14999999999999999</v>
      </c>
      <c r="J36" s="160">
        <f>0</f>
        <v>0</v>
      </c>
      <c r="K36" s="41"/>
      <c r="L36" s="14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6" t="s">
        <v>46</v>
      </c>
      <c r="F37" s="160">
        <f>ROUND((SUM(BI101:BI358)),  2)</f>
        <v>0</v>
      </c>
      <c r="G37" s="41"/>
      <c r="H37" s="41"/>
      <c r="I37" s="161">
        <v>0</v>
      </c>
      <c r="J37" s="160">
        <f>0</f>
        <v>0</v>
      </c>
      <c r="K37" s="41"/>
      <c r="L37" s="14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4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62"/>
      <c r="D39" s="163" t="s">
        <v>47</v>
      </c>
      <c r="E39" s="164"/>
      <c r="F39" s="164"/>
      <c r="G39" s="165" t="s">
        <v>48</v>
      </c>
      <c r="H39" s="166" t="s">
        <v>49</v>
      </c>
      <c r="I39" s="164"/>
      <c r="J39" s="167">
        <f>SUM(J30:J37)</f>
        <v>0</v>
      </c>
      <c r="K39" s="168"/>
      <c r="L39" s="14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9"/>
      <c r="C40" s="170"/>
      <c r="D40" s="170"/>
      <c r="E40" s="170"/>
      <c r="F40" s="170"/>
      <c r="G40" s="170"/>
      <c r="H40" s="170"/>
      <c r="I40" s="170"/>
      <c r="J40" s="170"/>
      <c r="K40" s="170"/>
      <c r="L40" s="14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71"/>
      <c r="C44" s="172"/>
      <c r="D44" s="172"/>
      <c r="E44" s="172"/>
      <c r="F44" s="172"/>
      <c r="G44" s="172"/>
      <c r="H44" s="172"/>
      <c r="I44" s="172"/>
      <c r="J44" s="172"/>
      <c r="K44" s="172"/>
      <c r="L44" s="148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106</v>
      </c>
      <c r="D45" s="43"/>
      <c r="E45" s="43"/>
      <c r="F45" s="43"/>
      <c r="G45" s="43"/>
      <c r="H45" s="43"/>
      <c r="I45" s="43"/>
      <c r="J45" s="43"/>
      <c r="K45" s="43"/>
      <c r="L45" s="148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4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4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73" t="str">
        <f>E7</f>
        <v>ZŠ F-M, Lískovec 320 – hydroizolace spodní stavby II.etapa</v>
      </c>
      <c r="F48" s="35"/>
      <c r="G48" s="35"/>
      <c r="H48" s="35"/>
      <c r="I48" s="43"/>
      <c r="J48" s="43"/>
      <c r="K48" s="43"/>
      <c r="L48" s="14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101</v>
      </c>
      <c r="D49" s="43"/>
      <c r="E49" s="43"/>
      <c r="F49" s="43"/>
      <c r="G49" s="43"/>
      <c r="H49" s="43"/>
      <c r="I49" s="43"/>
      <c r="J49" s="43"/>
      <c r="K49" s="43"/>
      <c r="L49" s="14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03 - Odvodnění terénu a hydroizolace</v>
      </c>
      <c r="F50" s="43"/>
      <c r="G50" s="43"/>
      <c r="H50" s="43"/>
      <c r="I50" s="43"/>
      <c r="J50" s="43"/>
      <c r="K50" s="43"/>
      <c r="L50" s="14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48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K Sedlištím 320, Lískovec, 738 01</v>
      </c>
      <c r="G52" s="43"/>
      <c r="H52" s="43"/>
      <c r="I52" s="35" t="s">
        <v>23</v>
      </c>
      <c r="J52" s="75" t="str">
        <f>IF(J12="","",J12)</f>
        <v>21. 11. 2022</v>
      </c>
      <c r="K52" s="43"/>
      <c r="L52" s="14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4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Statutární město Frýdek-Místek</v>
      </c>
      <c r="G54" s="43"/>
      <c r="H54" s="43"/>
      <c r="I54" s="35" t="s">
        <v>31</v>
      </c>
      <c r="J54" s="39" t="str">
        <f>E21</f>
        <v>BENEPRO, a.s.</v>
      </c>
      <c r="K54" s="43"/>
      <c r="L54" s="14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34</v>
      </c>
      <c r="J55" s="39" t="str">
        <f>E24</f>
        <v>BENEPRO, a.s.</v>
      </c>
      <c r="K55" s="43"/>
      <c r="L55" s="14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4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74" t="s">
        <v>107</v>
      </c>
      <c r="D57" s="175"/>
      <c r="E57" s="175"/>
      <c r="F57" s="175"/>
      <c r="G57" s="175"/>
      <c r="H57" s="175"/>
      <c r="I57" s="175"/>
      <c r="J57" s="176" t="s">
        <v>108</v>
      </c>
      <c r="K57" s="175"/>
      <c r="L57" s="14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4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77" t="s">
        <v>69</v>
      </c>
      <c r="D59" s="43"/>
      <c r="E59" s="43"/>
      <c r="F59" s="43"/>
      <c r="G59" s="43"/>
      <c r="H59" s="43"/>
      <c r="I59" s="43"/>
      <c r="J59" s="105">
        <f>J101</f>
        <v>0</v>
      </c>
      <c r="K59" s="43"/>
      <c r="L59" s="14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109</v>
      </c>
    </row>
    <row r="60" s="9" customFormat="1" ht="24.96" customHeight="1">
      <c r="A60" s="9"/>
      <c r="B60" s="178"/>
      <c r="C60" s="179"/>
      <c r="D60" s="180" t="s">
        <v>391</v>
      </c>
      <c r="E60" s="181"/>
      <c r="F60" s="181"/>
      <c r="G60" s="181"/>
      <c r="H60" s="181"/>
      <c r="I60" s="181"/>
      <c r="J60" s="182">
        <f>J102</f>
        <v>0</v>
      </c>
      <c r="K60" s="179"/>
      <c r="L60" s="18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34"/>
      <c r="C61" s="128"/>
      <c r="D61" s="235" t="s">
        <v>491</v>
      </c>
      <c r="E61" s="236"/>
      <c r="F61" s="236"/>
      <c r="G61" s="236"/>
      <c r="H61" s="236"/>
      <c r="I61" s="236"/>
      <c r="J61" s="237">
        <f>J103</f>
        <v>0</v>
      </c>
      <c r="K61" s="128"/>
      <c r="L61" s="238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34"/>
      <c r="C62" s="128"/>
      <c r="D62" s="235" t="s">
        <v>492</v>
      </c>
      <c r="E62" s="236"/>
      <c r="F62" s="236"/>
      <c r="G62" s="236"/>
      <c r="H62" s="236"/>
      <c r="I62" s="236"/>
      <c r="J62" s="237">
        <f>J192</f>
        <v>0</v>
      </c>
      <c r="K62" s="128"/>
      <c r="L62" s="238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34"/>
      <c r="C63" s="128"/>
      <c r="D63" s="235" t="s">
        <v>493</v>
      </c>
      <c r="E63" s="236"/>
      <c r="F63" s="236"/>
      <c r="G63" s="236"/>
      <c r="H63" s="236"/>
      <c r="I63" s="236"/>
      <c r="J63" s="237">
        <f>J209</f>
        <v>0</v>
      </c>
      <c r="K63" s="128"/>
      <c r="L63" s="238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12" customFormat="1" ht="19.92" customHeight="1">
      <c r="A64" s="12"/>
      <c r="B64" s="234"/>
      <c r="C64" s="128"/>
      <c r="D64" s="235" t="s">
        <v>494</v>
      </c>
      <c r="E64" s="236"/>
      <c r="F64" s="236"/>
      <c r="G64" s="236"/>
      <c r="H64" s="236"/>
      <c r="I64" s="236"/>
      <c r="J64" s="237">
        <f>J212</f>
        <v>0</v>
      </c>
      <c r="K64" s="128"/>
      <c r="L64" s="238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s="12" customFormat="1" ht="19.92" customHeight="1">
      <c r="A65" s="12"/>
      <c r="B65" s="234"/>
      <c r="C65" s="128"/>
      <c r="D65" s="235" t="s">
        <v>495</v>
      </c>
      <c r="E65" s="236"/>
      <c r="F65" s="236"/>
      <c r="G65" s="236"/>
      <c r="H65" s="236"/>
      <c r="I65" s="236"/>
      <c r="J65" s="237">
        <f>J218</f>
        <v>0</v>
      </c>
      <c r="K65" s="128"/>
      <c r="L65" s="238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12" customFormat="1" ht="19.92" customHeight="1">
      <c r="A66" s="12"/>
      <c r="B66" s="234"/>
      <c r="C66" s="128"/>
      <c r="D66" s="235" t="s">
        <v>496</v>
      </c>
      <c r="E66" s="236"/>
      <c r="F66" s="236"/>
      <c r="G66" s="236"/>
      <c r="H66" s="236"/>
      <c r="I66" s="236"/>
      <c r="J66" s="237">
        <f>J238</f>
        <v>0</v>
      </c>
      <c r="K66" s="128"/>
      <c r="L66" s="238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</row>
    <row r="67" s="12" customFormat="1" ht="19.92" customHeight="1">
      <c r="A67" s="12"/>
      <c r="B67" s="234"/>
      <c r="C67" s="128"/>
      <c r="D67" s="235" t="s">
        <v>497</v>
      </c>
      <c r="E67" s="236"/>
      <c r="F67" s="236"/>
      <c r="G67" s="236"/>
      <c r="H67" s="236"/>
      <c r="I67" s="236"/>
      <c r="J67" s="237">
        <f>J244</f>
        <v>0</v>
      </c>
      <c r="K67" s="128"/>
      <c r="L67" s="238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</row>
    <row r="68" s="12" customFormat="1" ht="19.92" customHeight="1">
      <c r="A68" s="12"/>
      <c r="B68" s="234"/>
      <c r="C68" s="128"/>
      <c r="D68" s="235" t="s">
        <v>392</v>
      </c>
      <c r="E68" s="236"/>
      <c r="F68" s="236"/>
      <c r="G68" s="236"/>
      <c r="H68" s="236"/>
      <c r="I68" s="236"/>
      <c r="J68" s="237">
        <f>J259</f>
        <v>0</v>
      </c>
      <c r="K68" s="128"/>
      <c r="L68" s="238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</row>
    <row r="69" s="12" customFormat="1" ht="19.92" customHeight="1">
      <c r="A69" s="12"/>
      <c r="B69" s="234"/>
      <c r="C69" s="128"/>
      <c r="D69" s="235" t="s">
        <v>498</v>
      </c>
      <c r="E69" s="236"/>
      <c r="F69" s="236"/>
      <c r="G69" s="236"/>
      <c r="H69" s="236"/>
      <c r="I69" s="236"/>
      <c r="J69" s="237">
        <f>J278</f>
        <v>0</v>
      </c>
      <c r="K69" s="128"/>
      <c r="L69" s="238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</row>
    <row r="70" s="12" customFormat="1" ht="19.92" customHeight="1">
      <c r="A70" s="12"/>
      <c r="B70" s="234"/>
      <c r="C70" s="128"/>
      <c r="D70" s="235" t="s">
        <v>499</v>
      </c>
      <c r="E70" s="236"/>
      <c r="F70" s="236"/>
      <c r="G70" s="236"/>
      <c r="H70" s="236"/>
      <c r="I70" s="236"/>
      <c r="J70" s="237">
        <f>J289</f>
        <v>0</v>
      </c>
      <c r="K70" s="128"/>
      <c r="L70" s="238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</row>
    <row r="71" s="9" customFormat="1" ht="24.96" customHeight="1">
      <c r="A71" s="9"/>
      <c r="B71" s="178"/>
      <c r="C71" s="179"/>
      <c r="D71" s="180" t="s">
        <v>460</v>
      </c>
      <c r="E71" s="181"/>
      <c r="F71" s="181"/>
      <c r="G71" s="181"/>
      <c r="H71" s="181"/>
      <c r="I71" s="181"/>
      <c r="J71" s="182">
        <f>J292</f>
        <v>0</v>
      </c>
      <c r="K71" s="179"/>
      <c r="L71" s="183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2" customFormat="1" ht="19.92" customHeight="1">
      <c r="A72" s="12"/>
      <c r="B72" s="234"/>
      <c r="C72" s="128"/>
      <c r="D72" s="235" t="s">
        <v>500</v>
      </c>
      <c r="E72" s="236"/>
      <c r="F72" s="236"/>
      <c r="G72" s="236"/>
      <c r="H72" s="236"/>
      <c r="I72" s="236"/>
      <c r="J72" s="237">
        <f>J293</f>
        <v>0</v>
      </c>
      <c r="K72" s="128"/>
      <c r="L72" s="238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</row>
    <row r="73" s="12" customFormat="1" ht="19.92" customHeight="1">
      <c r="A73" s="12"/>
      <c r="B73" s="234"/>
      <c r="C73" s="128"/>
      <c r="D73" s="235" t="s">
        <v>501</v>
      </c>
      <c r="E73" s="236"/>
      <c r="F73" s="236"/>
      <c r="G73" s="236"/>
      <c r="H73" s="236"/>
      <c r="I73" s="236"/>
      <c r="J73" s="237">
        <f>J322</f>
        <v>0</v>
      </c>
      <c r="K73" s="128"/>
      <c r="L73" s="238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</row>
    <row r="74" s="12" customFormat="1" ht="19.92" customHeight="1">
      <c r="A74" s="12"/>
      <c r="B74" s="234"/>
      <c r="C74" s="128"/>
      <c r="D74" s="235" t="s">
        <v>502</v>
      </c>
      <c r="E74" s="236"/>
      <c r="F74" s="236"/>
      <c r="G74" s="236"/>
      <c r="H74" s="236"/>
      <c r="I74" s="236"/>
      <c r="J74" s="237">
        <f>J328</f>
        <v>0</v>
      </c>
      <c r="K74" s="128"/>
      <c r="L74" s="238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</row>
    <row r="75" s="12" customFormat="1" ht="19.92" customHeight="1">
      <c r="A75" s="12"/>
      <c r="B75" s="234"/>
      <c r="C75" s="128"/>
      <c r="D75" s="235" t="s">
        <v>503</v>
      </c>
      <c r="E75" s="236"/>
      <c r="F75" s="236"/>
      <c r="G75" s="236"/>
      <c r="H75" s="236"/>
      <c r="I75" s="236"/>
      <c r="J75" s="237">
        <f>J334</f>
        <v>0</v>
      </c>
      <c r="K75" s="128"/>
      <c r="L75" s="238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</row>
    <row r="76" s="9" customFormat="1" ht="24.96" customHeight="1">
      <c r="A76" s="9"/>
      <c r="B76" s="178"/>
      <c r="C76" s="179"/>
      <c r="D76" s="180" t="s">
        <v>504</v>
      </c>
      <c r="E76" s="181"/>
      <c r="F76" s="181"/>
      <c r="G76" s="181"/>
      <c r="H76" s="181"/>
      <c r="I76" s="181"/>
      <c r="J76" s="182">
        <f>J340</f>
        <v>0</v>
      </c>
      <c r="K76" s="179"/>
      <c r="L76" s="183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</row>
    <row r="77" s="12" customFormat="1" ht="19.92" customHeight="1">
      <c r="A77" s="12"/>
      <c r="B77" s="234"/>
      <c r="C77" s="128"/>
      <c r="D77" s="235" t="s">
        <v>505</v>
      </c>
      <c r="E77" s="236"/>
      <c r="F77" s="236"/>
      <c r="G77" s="236"/>
      <c r="H77" s="236"/>
      <c r="I77" s="236"/>
      <c r="J77" s="237">
        <f>J341</f>
        <v>0</v>
      </c>
      <c r="K77" s="128"/>
      <c r="L77" s="238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</row>
    <row r="78" s="12" customFormat="1" ht="19.92" customHeight="1">
      <c r="A78" s="12"/>
      <c r="B78" s="234"/>
      <c r="C78" s="128"/>
      <c r="D78" s="235" t="s">
        <v>506</v>
      </c>
      <c r="E78" s="236"/>
      <c r="F78" s="236"/>
      <c r="G78" s="236"/>
      <c r="H78" s="236"/>
      <c r="I78" s="236"/>
      <c r="J78" s="237">
        <f>J344</f>
        <v>0</v>
      </c>
      <c r="K78" s="128"/>
      <c r="L78" s="238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</row>
    <row r="79" s="12" customFormat="1" ht="19.92" customHeight="1">
      <c r="A79" s="12"/>
      <c r="B79" s="234"/>
      <c r="C79" s="128"/>
      <c r="D79" s="235" t="s">
        <v>507</v>
      </c>
      <c r="E79" s="236"/>
      <c r="F79" s="236"/>
      <c r="G79" s="236"/>
      <c r="H79" s="236"/>
      <c r="I79" s="236"/>
      <c r="J79" s="237">
        <f>J348</f>
        <v>0</v>
      </c>
      <c r="K79" s="128"/>
      <c r="L79" s="238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</row>
    <row r="80" s="12" customFormat="1" ht="19.92" customHeight="1">
      <c r="A80" s="12"/>
      <c r="B80" s="234"/>
      <c r="C80" s="128"/>
      <c r="D80" s="235" t="s">
        <v>508</v>
      </c>
      <c r="E80" s="236"/>
      <c r="F80" s="236"/>
      <c r="G80" s="236"/>
      <c r="H80" s="236"/>
      <c r="I80" s="236"/>
      <c r="J80" s="237">
        <f>J351</f>
        <v>0</v>
      </c>
      <c r="K80" s="128"/>
      <c r="L80" s="238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</row>
    <row r="81" s="12" customFormat="1" ht="19.92" customHeight="1">
      <c r="A81" s="12"/>
      <c r="B81" s="234"/>
      <c r="C81" s="128"/>
      <c r="D81" s="235" t="s">
        <v>509</v>
      </c>
      <c r="E81" s="236"/>
      <c r="F81" s="236"/>
      <c r="G81" s="236"/>
      <c r="H81" s="236"/>
      <c r="I81" s="236"/>
      <c r="J81" s="237">
        <f>J355</f>
        <v>0</v>
      </c>
      <c r="K81" s="128"/>
      <c r="L81" s="238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</row>
    <row r="82" s="2" customFormat="1" ht="21.84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4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62"/>
      <c r="C83" s="63"/>
      <c r="D83" s="63"/>
      <c r="E83" s="63"/>
      <c r="F83" s="63"/>
      <c r="G83" s="63"/>
      <c r="H83" s="63"/>
      <c r="I83" s="63"/>
      <c r="J83" s="63"/>
      <c r="K83" s="63"/>
      <c r="L83" s="148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7" s="2" customFormat="1" ht="6.96" customHeight="1">
      <c r="A87" s="41"/>
      <c r="B87" s="64"/>
      <c r="C87" s="65"/>
      <c r="D87" s="65"/>
      <c r="E87" s="65"/>
      <c r="F87" s="65"/>
      <c r="G87" s="65"/>
      <c r="H87" s="65"/>
      <c r="I87" s="65"/>
      <c r="J87" s="65"/>
      <c r="K87" s="65"/>
      <c r="L87" s="148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24.96" customHeight="1">
      <c r="A88" s="41"/>
      <c r="B88" s="42"/>
      <c r="C88" s="26" t="s">
        <v>122</v>
      </c>
      <c r="D88" s="43"/>
      <c r="E88" s="43"/>
      <c r="F88" s="43"/>
      <c r="G88" s="43"/>
      <c r="H88" s="43"/>
      <c r="I88" s="43"/>
      <c r="J88" s="43"/>
      <c r="K88" s="43"/>
      <c r="L88" s="148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6.96" customHeight="1">
      <c r="A89" s="41"/>
      <c r="B89" s="42"/>
      <c r="C89" s="43"/>
      <c r="D89" s="43"/>
      <c r="E89" s="43"/>
      <c r="F89" s="43"/>
      <c r="G89" s="43"/>
      <c r="H89" s="43"/>
      <c r="I89" s="43"/>
      <c r="J89" s="43"/>
      <c r="K89" s="43"/>
      <c r="L89" s="148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2" customHeight="1">
      <c r="A90" s="41"/>
      <c r="B90" s="42"/>
      <c r="C90" s="35" t="s">
        <v>16</v>
      </c>
      <c r="D90" s="43"/>
      <c r="E90" s="43"/>
      <c r="F90" s="43"/>
      <c r="G90" s="43"/>
      <c r="H90" s="43"/>
      <c r="I90" s="43"/>
      <c r="J90" s="43"/>
      <c r="K90" s="43"/>
      <c r="L90" s="148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6.5" customHeight="1">
      <c r="A91" s="41"/>
      <c r="B91" s="42"/>
      <c r="C91" s="43"/>
      <c r="D91" s="43"/>
      <c r="E91" s="173" t="str">
        <f>E7</f>
        <v>ZŠ F-M, Lískovec 320 – hydroizolace spodní stavby II.etapa</v>
      </c>
      <c r="F91" s="35"/>
      <c r="G91" s="35"/>
      <c r="H91" s="35"/>
      <c r="I91" s="43"/>
      <c r="J91" s="43"/>
      <c r="K91" s="43"/>
      <c r="L91" s="148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12" customHeight="1">
      <c r="A92" s="41"/>
      <c r="B92" s="42"/>
      <c r="C92" s="35" t="s">
        <v>101</v>
      </c>
      <c r="D92" s="43"/>
      <c r="E92" s="43"/>
      <c r="F92" s="43"/>
      <c r="G92" s="43"/>
      <c r="H92" s="43"/>
      <c r="I92" s="43"/>
      <c r="J92" s="43"/>
      <c r="K92" s="43"/>
      <c r="L92" s="148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6.5" customHeight="1">
      <c r="A93" s="41"/>
      <c r="B93" s="42"/>
      <c r="C93" s="43"/>
      <c r="D93" s="43"/>
      <c r="E93" s="72" t="str">
        <f>E9</f>
        <v>SO 03 - Odvodnění terénu a hydroizolace</v>
      </c>
      <c r="F93" s="43"/>
      <c r="G93" s="43"/>
      <c r="H93" s="43"/>
      <c r="I93" s="43"/>
      <c r="J93" s="43"/>
      <c r="K93" s="43"/>
      <c r="L93" s="148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6.96" customHeight="1">
      <c r="A94" s="41"/>
      <c r="B94" s="42"/>
      <c r="C94" s="43"/>
      <c r="D94" s="43"/>
      <c r="E94" s="43"/>
      <c r="F94" s="43"/>
      <c r="G94" s="43"/>
      <c r="H94" s="43"/>
      <c r="I94" s="43"/>
      <c r="J94" s="43"/>
      <c r="K94" s="43"/>
      <c r="L94" s="148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2" customFormat="1" ht="12" customHeight="1">
      <c r="A95" s="41"/>
      <c r="B95" s="42"/>
      <c r="C95" s="35" t="s">
        <v>21</v>
      </c>
      <c r="D95" s="43"/>
      <c r="E95" s="43"/>
      <c r="F95" s="30" t="str">
        <f>F12</f>
        <v>K Sedlištím 320, Lískovec, 738 01</v>
      </c>
      <c r="G95" s="43"/>
      <c r="H95" s="43"/>
      <c r="I95" s="35" t="s">
        <v>23</v>
      </c>
      <c r="J95" s="75" t="str">
        <f>IF(J12="","",J12)</f>
        <v>21. 11. 2022</v>
      </c>
      <c r="K95" s="43"/>
      <c r="L95" s="148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s="2" customFormat="1" ht="6.96" customHeight="1">
      <c r="A96" s="41"/>
      <c r="B96" s="42"/>
      <c r="C96" s="43"/>
      <c r="D96" s="43"/>
      <c r="E96" s="43"/>
      <c r="F96" s="43"/>
      <c r="G96" s="43"/>
      <c r="H96" s="43"/>
      <c r="I96" s="43"/>
      <c r="J96" s="43"/>
      <c r="K96" s="43"/>
      <c r="L96" s="148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</row>
    <row r="97" s="2" customFormat="1" ht="15.15" customHeight="1">
      <c r="A97" s="41"/>
      <c r="B97" s="42"/>
      <c r="C97" s="35" t="s">
        <v>25</v>
      </c>
      <c r="D97" s="43"/>
      <c r="E97" s="43"/>
      <c r="F97" s="30" t="str">
        <f>E15</f>
        <v>Statutární město Frýdek-Místek</v>
      </c>
      <c r="G97" s="43"/>
      <c r="H97" s="43"/>
      <c r="I97" s="35" t="s">
        <v>31</v>
      </c>
      <c r="J97" s="39" t="str">
        <f>E21</f>
        <v>BENEPRO, a.s.</v>
      </c>
      <c r="K97" s="43"/>
      <c r="L97" s="148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</row>
    <row r="98" s="2" customFormat="1" ht="15.15" customHeight="1">
      <c r="A98" s="41"/>
      <c r="B98" s="42"/>
      <c r="C98" s="35" t="s">
        <v>29</v>
      </c>
      <c r="D98" s="43"/>
      <c r="E98" s="43"/>
      <c r="F98" s="30" t="str">
        <f>IF(E18="","",E18)</f>
        <v>Vyplň údaj</v>
      </c>
      <c r="G98" s="43"/>
      <c r="H98" s="43"/>
      <c r="I98" s="35" t="s">
        <v>34</v>
      </c>
      <c r="J98" s="39" t="str">
        <f>E24</f>
        <v>BENEPRO, a.s.</v>
      </c>
      <c r="K98" s="43"/>
      <c r="L98" s="148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</row>
    <row r="99" s="2" customFormat="1" ht="10.32" customHeight="1">
      <c r="A99" s="41"/>
      <c r="B99" s="42"/>
      <c r="C99" s="43"/>
      <c r="D99" s="43"/>
      <c r="E99" s="43"/>
      <c r="F99" s="43"/>
      <c r="G99" s="43"/>
      <c r="H99" s="43"/>
      <c r="I99" s="43"/>
      <c r="J99" s="43"/>
      <c r="K99" s="43"/>
      <c r="L99" s="148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</row>
    <row r="100" s="10" customFormat="1" ht="29.28" customHeight="1">
      <c r="A100" s="184"/>
      <c r="B100" s="185"/>
      <c r="C100" s="186" t="s">
        <v>123</v>
      </c>
      <c r="D100" s="187" t="s">
        <v>56</v>
      </c>
      <c r="E100" s="187" t="s">
        <v>52</v>
      </c>
      <c r="F100" s="187" t="s">
        <v>53</v>
      </c>
      <c r="G100" s="187" t="s">
        <v>124</v>
      </c>
      <c r="H100" s="187" t="s">
        <v>125</v>
      </c>
      <c r="I100" s="187" t="s">
        <v>126</v>
      </c>
      <c r="J100" s="187" t="s">
        <v>108</v>
      </c>
      <c r="K100" s="188" t="s">
        <v>127</v>
      </c>
      <c r="L100" s="189"/>
      <c r="M100" s="95" t="s">
        <v>19</v>
      </c>
      <c r="N100" s="96" t="s">
        <v>41</v>
      </c>
      <c r="O100" s="96" t="s">
        <v>128</v>
      </c>
      <c r="P100" s="96" t="s">
        <v>129</v>
      </c>
      <c r="Q100" s="96" t="s">
        <v>130</v>
      </c>
      <c r="R100" s="96" t="s">
        <v>131</v>
      </c>
      <c r="S100" s="96" t="s">
        <v>132</v>
      </c>
      <c r="T100" s="97" t="s">
        <v>133</v>
      </c>
      <c r="U100" s="184"/>
      <c r="V100" s="184"/>
      <c r="W100" s="184"/>
      <c r="X100" s="184"/>
      <c r="Y100" s="184"/>
      <c r="Z100" s="184"/>
      <c r="AA100" s="184"/>
      <c r="AB100" s="184"/>
      <c r="AC100" s="184"/>
      <c r="AD100" s="184"/>
      <c r="AE100" s="184"/>
    </row>
    <row r="101" s="2" customFormat="1" ht="22.8" customHeight="1">
      <c r="A101" s="41"/>
      <c r="B101" s="42"/>
      <c r="C101" s="102" t="s">
        <v>134</v>
      </c>
      <c r="D101" s="43"/>
      <c r="E101" s="43"/>
      <c r="F101" s="43"/>
      <c r="G101" s="43"/>
      <c r="H101" s="43"/>
      <c r="I101" s="43"/>
      <c r="J101" s="190">
        <f>BK101</f>
        <v>0</v>
      </c>
      <c r="K101" s="43"/>
      <c r="L101" s="47"/>
      <c r="M101" s="98"/>
      <c r="N101" s="191"/>
      <c r="O101" s="99"/>
      <c r="P101" s="192">
        <f>P102+P292+P340</f>
        <v>0</v>
      </c>
      <c r="Q101" s="99"/>
      <c r="R101" s="192">
        <f>R102+R292+R340</f>
        <v>111.903766889618</v>
      </c>
      <c r="S101" s="99"/>
      <c r="T101" s="193">
        <f>T102+T292+T340</f>
        <v>25.996355999999999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70</v>
      </c>
      <c r="AU101" s="20" t="s">
        <v>109</v>
      </c>
      <c r="BK101" s="194">
        <f>BK102+BK292+BK340</f>
        <v>0</v>
      </c>
    </row>
    <row r="102" s="11" customFormat="1" ht="25.92" customHeight="1">
      <c r="A102" s="11"/>
      <c r="B102" s="195"/>
      <c r="C102" s="196"/>
      <c r="D102" s="197" t="s">
        <v>70</v>
      </c>
      <c r="E102" s="198" t="s">
        <v>396</v>
      </c>
      <c r="F102" s="198" t="s">
        <v>397</v>
      </c>
      <c r="G102" s="196"/>
      <c r="H102" s="196"/>
      <c r="I102" s="199"/>
      <c r="J102" s="200">
        <f>BK102</f>
        <v>0</v>
      </c>
      <c r="K102" s="196"/>
      <c r="L102" s="201"/>
      <c r="M102" s="202"/>
      <c r="N102" s="203"/>
      <c r="O102" s="203"/>
      <c r="P102" s="204">
        <f>P103+P192+P209+P212+P218+P238+P244+P259+P278+P289</f>
        <v>0</v>
      </c>
      <c r="Q102" s="203"/>
      <c r="R102" s="204">
        <f>R103+R192+R209+R212+R218+R238+R244+R259+R278+R289</f>
        <v>110.687250874368</v>
      </c>
      <c r="S102" s="203"/>
      <c r="T102" s="205">
        <f>T103+T192+T209+T212+T218+T238+T244+T259+T278+T289</f>
        <v>25.656299999999998</v>
      </c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R102" s="206" t="s">
        <v>78</v>
      </c>
      <c r="AT102" s="207" t="s">
        <v>70</v>
      </c>
      <c r="AU102" s="207" t="s">
        <v>71</v>
      </c>
      <c r="AY102" s="206" t="s">
        <v>137</v>
      </c>
      <c r="BK102" s="208">
        <f>BK103+BK192+BK209+BK212+BK218+BK238+BK244+BK259+BK278+BK289</f>
        <v>0</v>
      </c>
    </row>
    <row r="103" s="11" customFormat="1" ht="22.8" customHeight="1">
      <c r="A103" s="11"/>
      <c r="B103" s="195"/>
      <c r="C103" s="196"/>
      <c r="D103" s="197" t="s">
        <v>70</v>
      </c>
      <c r="E103" s="239" t="s">
        <v>78</v>
      </c>
      <c r="F103" s="239" t="s">
        <v>510</v>
      </c>
      <c r="G103" s="196"/>
      <c r="H103" s="196"/>
      <c r="I103" s="199"/>
      <c r="J103" s="240">
        <f>BK103</f>
        <v>0</v>
      </c>
      <c r="K103" s="196"/>
      <c r="L103" s="201"/>
      <c r="M103" s="202"/>
      <c r="N103" s="203"/>
      <c r="O103" s="203"/>
      <c r="P103" s="204">
        <f>SUM(P104:P191)</f>
        <v>0</v>
      </c>
      <c r="Q103" s="203"/>
      <c r="R103" s="204">
        <f>SUM(R104:R191)</f>
        <v>78.72029255999999</v>
      </c>
      <c r="S103" s="203"/>
      <c r="T103" s="205">
        <f>SUM(T104:T191)</f>
        <v>19.031299999999998</v>
      </c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R103" s="206" t="s">
        <v>78</v>
      </c>
      <c r="AT103" s="207" t="s">
        <v>70</v>
      </c>
      <c r="AU103" s="207" t="s">
        <v>78</v>
      </c>
      <c r="AY103" s="206" t="s">
        <v>137</v>
      </c>
      <c r="BK103" s="208">
        <f>SUM(BK104:BK191)</f>
        <v>0</v>
      </c>
    </row>
    <row r="104" s="2" customFormat="1" ht="55.5" customHeight="1">
      <c r="A104" s="41"/>
      <c r="B104" s="42"/>
      <c r="C104" s="209" t="s">
        <v>78</v>
      </c>
      <c r="D104" s="209" t="s">
        <v>138</v>
      </c>
      <c r="E104" s="210" t="s">
        <v>511</v>
      </c>
      <c r="F104" s="211" t="s">
        <v>512</v>
      </c>
      <c r="G104" s="212" t="s">
        <v>141</v>
      </c>
      <c r="H104" s="213">
        <v>9.4000000000000004</v>
      </c>
      <c r="I104" s="214"/>
      <c r="J104" s="215">
        <f>ROUND(I104*H104,2)</f>
        <v>0</v>
      </c>
      <c r="K104" s="211" t="s">
        <v>403</v>
      </c>
      <c r="L104" s="47"/>
      <c r="M104" s="216" t="s">
        <v>19</v>
      </c>
      <c r="N104" s="217" t="s">
        <v>42</v>
      </c>
      <c r="O104" s="87"/>
      <c r="P104" s="218">
        <f>O104*H104</f>
        <v>0</v>
      </c>
      <c r="Q104" s="218">
        <v>0</v>
      </c>
      <c r="R104" s="218">
        <f>Q104*H104</f>
        <v>0</v>
      </c>
      <c r="S104" s="218">
        <v>0.41699999999999998</v>
      </c>
      <c r="T104" s="219">
        <f>S104*H104</f>
        <v>3.9198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20" t="s">
        <v>143</v>
      </c>
      <c r="AT104" s="220" t="s">
        <v>138</v>
      </c>
      <c r="AU104" s="220" t="s">
        <v>80</v>
      </c>
      <c r="AY104" s="20" t="s">
        <v>137</v>
      </c>
      <c r="BE104" s="221">
        <f>IF(N104="základní",J104,0)</f>
        <v>0</v>
      </c>
      <c r="BF104" s="221">
        <f>IF(N104="snížená",J104,0)</f>
        <v>0</v>
      </c>
      <c r="BG104" s="221">
        <f>IF(N104="zákl. přenesená",J104,0)</f>
        <v>0</v>
      </c>
      <c r="BH104" s="221">
        <f>IF(N104="sníž. přenesená",J104,0)</f>
        <v>0</v>
      </c>
      <c r="BI104" s="221">
        <f>IF(N104="nulová",J104,0)</f>
        <v>0</v>
      </c>
      <c r="BJ104" s="20" t="s">
        <v>78</v>
      </c>
      <c r="BK104" s="221">
        <f>ROUND(I104*H104,2)</f>
        <v>0</v>
      </c>
      <c r="BL104" s="20" t="s">
        <v>143</v>
      </c>
      <c r="BM104" s="220" t="s">
        <v>513</v>
      </c>
    </row>
    <row r="105" s="2" customFormat="1">
      <c r="A105" s="41"/>
      <c r="B105" s="42"/>
      <c r="C105" s="43"/>
      <c r="D105" s="241" t="s">
        <v>405</v>
      </c>
      <c r="E105" s="43"/>
      <c r="F105" s="242" t="s">
        <v>514</v>
      </c>
      <c r="G105" s="43"/>
      <c r="H105" s="43"/>
      <c r="I105" s="224"/>
      <c r="J105" s="43"/>
      <c r="K105" s="43"/>
      <c r="L105" s="47"/>
      <c r="M105" s="225"/>
      <c r="N105" s="226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405</v>
      </c>
      <c r="AU105" s="20" t="s">
        <v>80</v>
      </c>
    </row>
    <row r="106" s="14" customFormat="1">
      <c r="A106" s="14"/>
      <c r="B106" s="266"/>
      <c r="C106" s="267"/>
      <c r="D106" s="222" t="s">
        <v>425</v>
      </c>
      <c r="E106" s="268" t="s">
        <v>19</v>
      </c>
      <c r="F106" s="269" t="s">
        <v>515</v>
      </c>
      <c r="G106" s="267"/>
      <c r="H106" s="270">
        <v>9.4000000000000004</v>
      </c>
      <c r="I106" s="271"/>
      <c r="J106" s="267"/>
      <c r="K106" s="267"/>
      <c r="L106" s="272"/>
      <c r="M106" s="273"/>
      <c r="N106" s="274"/>
      <c r="O106" s="274"/>
      <c r="P106" s="274"/>
      <c r="Q106" s="274"/>
      <c r="R106" s="274"/>
      <c r="S106" s="274"/>
      <c r="T106" s="275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76" t="s">
        <v>425</v>
      </c>
      <c r="AU106" s="276" t="s">
        <v>80</v>
      </c>
      <c r="AV106" s="14" t="s">
        <v>80</v>
      </c>
      <c r="AW106" s="14" t="s">
        <v>33</v>
      </c>
      <c r="AX106" s="14" t="s">
        <v>78</v>
      </c>
      <c r="AY106" s="276" t="s">
        <v>137</v>
      </c>
    </row>
    <row r="107" s="2" customFormat="1" ht="55.5" customHeight="1">
      <c r="A107" s="41"/>
      <c r="B107" s="42"/>
      <c r="C107" s="209" t="s">
        <v>80</v>
      </c>
      <c r="D107" s="209" t="s">
        <v>138</v>
      </c>
      <c r="E107" s="210" t="s">
        <v>516</v>
      </c>
      <c r="F107" s="211" t="s">
        <v>517</v>
      </c>
      <c r="G107" s="212" t="s">
        <v>141</v>
      </c>
      <c r="H107" s="213">
        <v>8.8000000000000007</v>
      </c>
      <c r="I107" s="214"/>
      <c r="J107" s="215">
        <f>ROUND(I107*H107,2)</f>
        <v>0</v>
      </c>
      <c r="K107" s="211" t="s">
        <v>403</v>
      </c>
      <c r="L107" s="47"/>
      <c r="M107" s="216" t="s">
        <v>19</v>
      </c>
      <c r="N107" s="217" t="s">
        <v>42</v>
      </c>
      <c r="O107" s="87"/>
      <c r="P107" s="218">
        <f>O107*H107</f>
        <v>0</v>
      </c>
      <c r="Q107" s="218">
        <v>0</v>
      </c>
      <c r="R107" s="218">
        <f>Q107*H107</f>
        <v>0</v>
      </c>
      <c r="S107" s="218">
        <v>0.29499999999999998</v>
      </c>
      <c r="T107" s="219">
        <f>S107*H107</f>
        <v>2.5960000000000001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20" t="s">
        <v>143</v>
      </c>
      <c r="AT107" s="220" t="s">
        <v>138</v>
      </c>
      <c r="AU107" s="220" t="s">
        <v>80</v>
      </c>
      <c r="AY107" s="20" t="s">
        <v>137</v>
      </c>
      <c r="BE107" s="221">
        <f>IF(N107="základní",J107,0)</f>
        <v>0</v>
      </c>
      <c r="BF107" s="221">
        <f>IF(N107="snížená",J107,0)</f>
        <v>0</v>
      </c>
      <c r="BG107" s="221">
        <f>IF(N107="zákl. přenesená",J107,0)</f>
        <v>0</v>
      </c>
      <c r="BH107" s="221">
        <f>IF(N107="sníž. přenesená",J107,0)</f>
        <v>0</v>
      </c>
      <c r="BI107" s="221">
        <f>IF(N107="nulová",J107,0)</f>
        <v>0</v>
      </c>
      <c r="BJ107" s="20" t="s">
        <v>78</v>
      </c>
      <c r="BK107" s="221">
        <f>ROUND(I107*H107,2)</f>
        <v>0</v>
      </c>
      <c r="BL107" s="20" t="s">
        <v>143</v>
      </c>
      <c r="BM107" s="220" t="s">
        <v>518</v>
      </c>
    </row>
    <row r="108" s="2" customFormat="1">
      <c r="A108" s="41"/>
      <c r="B108" s="42"/>
      <c r="C108" s="43"/>
      <c r="D108" s="241" t="s">
        <v>405</v>
      </c>
      <c r="E108" s="43"/>
      <c r="F108" s="242" t="s">
        <v>519</v>
      </c>
      <c r="G108" s="43"/>
      <c r="H108" s="43"/>
      <c r="I108" s="224"/>
      <c r="J108" s="43"/>
      <c r="K108" s="43"/>
      <c r="L108" s="47"/>
      <c r="M108" s="225"/>
      <c r="N108" s="226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405</v>
      </c>
      <c r="AU108" s="20" t="s">
        <v>80</v>
      </c>
    </row>
    <row r="109" s="14" customFormat="1">
      <c r="A109" s="14"/>
      <c r="B109" s="266"/>
      <c r="C109" s="267"/>
      <c r="D109" s="222" t="s">
        <v>425</v>
      </c>
      <c r="E109" s="268" t="s">
        <v>19</v>
      </c>
      <c r="F109" s="269" t="s">
        <v>520</v>
      </c>
      <c r="G109" s="267"/>
      <c r="H109" s="270">
        <v>8.8000000000000007</v>
      </c>
      <c r="I109" s="271"/>
      <c r="J109" s="267"/>
      <c r="K109" s="267"/>
      <c r="L109" s="272"/>
      <c r="M109" s="273"/>
      <c r="N109" s="274"/>
      <c r="O109" s="274"/>
      <c r="P109" s="274"/>
      <c r="Q109" s="274"/>
      <c r="R109" s="274"/>
      <c r="S109" s="274"/>
      <c r="T109" s="275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76" t="s">
        <v>425</v>
      </c>
      <c r="AU109" s="276" t="s">
        <v>80</v>
      </c>
      <c r="AV109" s="14" t="s">
        <v>80</v>
      </c>
      <c r="AW109" s="14" t="s">
        <v>33</v>
      </c>
      <c r="AX109" s="14" t="s">
        <v>78</v>
      </c>
      <c r="AY109" s="276" t="s">
        <v>137</v>
      </c>
    </row>
    <row r="110" s="2" customFormat="1" ht="49.05" customHeight="1">
      <c r="A110" s="41"/>
      <c r="B110" s="42"/>
      <c r="C110" s="209" t="s">
        <v>90</v>
      </c>
      <c r="D110" s="209" t="s">
        <v>138</v>
      </c>
      <c r="E110" s="210" t="s">
        <v>521</v>
      </c>
      <c r="F110" s="211" t="s">
        <v>522</v>
      </c>
      <c r="G110" s="212" t="s">
        <v>141</v>
      </c>
      <c r="H110" s="213">
        <v>4.2000000000000002</v>
      </c>
      <c r="I110" s="214"/>
      <c r="J110" s="215">
        <f>ROUND(I110*H110,2)</f>
        <v>0</v>
      </c>
      <c r="K110" s="211" t="s">
        <v>403</v>
      </c>
      <c r="L110" s="47"/>
      <c r="M110" s="216" t="s">
        <v>19</v>
      </c>
      <c r="N110" s="217" t="s">
        <v>42</v>
      </c>
      <c r="O110" s="87"/>
      <c r="P110" s="218">
        <f>O110*H110</f>
        <v>0</v>
      </c>
      <c r="Q110" s="218">
        <v>0</v>
      </c>
      <c r="R110" s="218">
        <f>Q110*H110</f>
        <v>0</v>
      </c>
      <c r="S110" s="218">
        <v>0.17999999999999999</v>
      </c>
      <c r="T110" s="219">
        <f>S110*H110</f>
        <v>0.75600000000000001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20" t="s">
        <v>143</v>
      </c>
      <c r="AT110" s="220" t="s">
        <v>138</v>
      </c>
      <c r="AU110" s="220" t="s">
        <v>80</v>
      </c>
      <c r="AY110" s="20" t="s">
        <v>137</v>
      </c>
      <c r="BE110" s="221">
        <f>IF(N110="základní",J110,0)</f>
        <v>0</v>
      </c>
      <c r="BF110" s="221">
        <f>IF(N110="snížená",J110,0)</f>
        <v>0</v>
      </c>
      <c r="BG110" s="221">
        <f>IF(N110="zákl. přenesená",J110,0)</f>
        <v>0</v>
      </c>
      <c r="BH110" s="221">
        <f>IF(N110="sníž. přenesená",J110,0)</f>
        <v>0</v>
      </c>
      <c r="BI110" s="221">
        <f>IF(N110="nulová",J110,0)</f>
        <v>0</v>
      </c>
      <c r="BJ110" s="20" t="s">
        <v>78</v>
      </c>
      <c r="BK110" s="221">
        <f>ROUND(I110*H110,2)</f>
        <v>0</v>
      </c>
      <c r="BL110" s="20" t="s">
        <v>143</v>
      </c>
      <c r="BM110" s="220" t="s">
        <v>523</v>
      </c>
    </row>
    <row r="111" s="2" customFormat="1">
      <c r="A111" s="41"/>
      <c r="B111" s="42"/>
      <c r="C111" s="43"/>
      <c r="D111" s="241" t="s">
        <v>405</v>
      </c>
      <c r="E111" s="43"/>
      <c r="F111" s="242" t="s">
        <v>524</v>
      </c>
      <c r="G111" s="43"/>
      <c r="H111" s="43"/>
      <c r="I111" s="224"/>
      <c r="J111" s="43"/>
      <c r="K111" s="43"/>
      <c r="L111" s="47"/>
      <c r="M111" s="225"/>
      <c r="N111" s="226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405</v>
      </c>
      <c r="AU111" s="20" t="s">
        <v>80</v>
      </c>
    </row>
    <row r="112" s="14" customFormat="1">
      <c r="A112" s="14"/>
      <c r="B112" s="266"/>
      <c r="C112" s="267"/>
      <c r="D112" s="222" t="s">
        <v>425</v>
      </c>
      <c r="E112" s="268" t="s">
        <v>19</v>
      </c>
      <c r="F112" s="269" t="s">
        <v>525</v>
      </c>
      <c r="G112" s="267"/>
      <c r="H112" s="270">
        <v>4.2000000000000002</v>
      </c>
      <c r="I112" s="271"/>
      <c r="J112" s="267"/>
      <c r="K112" s="267"/>
      <c r="L112" s="272"/>
      <c r="M112" s="273"/>
      <c r="N112" s="274"/>
      <c r="O112" s="274"/>
      <c r="P112" s="274"/>
      <c r="Q112" s="274"/>
      <c r="R112" s="274"/>
      <c r="S112" s="274"/>
      <c r="T112" s="275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76" t="s">
        <v>425</v>
      </c>
      <c r="AU112" s="276" t="s">
        <v>80</v>
      </c>
      <c r="AV112" s="14" t="s">
        <v>80</v>
      </c>
      <c r="AW112" s="14" t="s">
        <v>33</v>
      </c>
      <c r="AX112" s="14" t="s">
        <v>78</v>
      </c>
      <c r="AY112" s="276" t="s">
        <v>137</v>
      </c>
    </row>
    <row r="113" s="2" customFormat="1" ht="55.5" customHeight="1">
      <c r="A113" s="41"/>
      <c r="B113" s="42"/>
      <c r="C113" s="209" t="s">
        <v>143</v>
      </c>
      <c r="D113" s="209" t="s">
        <v>138</v>
      </c>
      <c r="E113" s="210" t="s">
        <v>526</v>
      </c>
      <c r="F113" s="211" t="s">
        <v>527</v>
      </c>
      <c r="G113" s="212" t="s">
        <v>141</v>
      </c>
      <c r="H113" s="213">
        <v>22.399999999999999</v>
      </c>
      <c r="I113" s="214"/>
      <c r="J113" s="215">
        <f>ROUND(I113*H113,2)</f>
        <v>0</v>
      </c>
      <c r="K113" s="211" t="s">
        <v>403</v>
      </c>
      <c r="L113" s="47"/>
      <c r="M113" s="216" t="s">
        <v>19</v>
      </c>
      <c r="N113" s="217" t="s">
        <v>42</v>
      </c>
      <c r="O113" s="87"/>
      <c r="P113" s="218">
        <f>O113*H113</f>
        <v>0</v>
      </c>
      <c r="Q113" s="218">
        <v>0</v>
      </c>
      <c r="R113" s="218">
        <f>Q113*H113</f>
        <v>0</v>
      </c>
      <c r="S113" s="218">
        <v>0.28999999999999998</v>
      </c>
      <c r="T113" s="219">
        <f>S113*H113</f>
        <v>6.4959999999999996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20" t="s">
        <v>143</v>
      </c>
      <c r="AT113" s="220" t="s">
        <v>138</v>
      </c>
      <c r="AU113" s="220" t="s">
        <v>80</v>
      </c>
      <c r="AY113" s="20" t="s">
        <v>137</v>
      </c>
      <c r="BE113" s="221">
        <f>IF(N113="základní",J113,0)</f>
        <v>0</v>
      </c>
      <c r="BF113" s="221">
        <f>IF(N113="snížená",J113,0)</f>
        <v>0</v>
      </c>
      <c r="BG113" s="221">
        <f>IF(N113="zákl. přenesená",J113,0)</f>
        <v>0</v>
      </c>
      <c r="BH113" s="221">
        <f>IF(N113="sníž. přenesená",J113,0)</f>
        <v>0</v>
      </c>
      <c r="BI113" s="221">
        <f>IF(N113="nulová",J113,0)</f>
        <v>0</v>
      </c>
      <c r="BJ113" s="20" t="s">
        <v>78</v>
      </c>
      <c r="BK113" s="221">
        <f>ROUND(I113*H113,2)</f>
        <v>0</v>
      </c>
      <c r="BL113" s="20" t="s">
        <v>143</v>
      </c>
      <c r="BM113" s="220" t="s">
        <v>528</v>
      </c>
    </row>
    <row r="114" s="2" customFormat="1">
      <c r="A114" s="41"/>
      <c r="B114" s="42"/>
      <c r="C114" s="43"/>
      <c r="D114" s="241" t="s">
        <v>405</v>
      </c>
      <c r="E114" s="43"/>
      <c r="F114" s="242" t="s">
        <v>529</v>
      </c>
      <c r="G114" s="43"/>
      <c r="H114" s="43"/>
      <c r="I114" s="224"/>
      <c r="J114" s="43"/>
      <c r="K114" s="43"/>
      <c r="L114" s="47"/>
      <c r="M114" s="225"/>
      <c r="N114" s="226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405</v>
      </c>
      <c r="AU114" s="20" t="s">
        <v>80</v>
      </c>
    </row>
    <row r="115" s="14" customFormat="1">
      <c r="A115" s="14"/>
      <c r="B115" s="266"/>
      <c r="C115" s="267"/>
      <c r="D115" s="222" t="s">
        <v>425</v>
      </c>
      <c r="E115" s="268" t="s">
        <v>19</v>
      </c>
      <c r="F115" s="269" t="s">
        <v>515</v>
      </c>
      <c r="G115" s="267"/>
      <c r="H115" s="270">
        <v>9.4000000000000004</v>
      </c>
      <c r="I115" s="271"/>
      <c r="J115" s="267"/>
      <c r="K115" s="267"/>
      <c r="L115" s="272"/>
      <c r="M115" s="273"/>
      <c r="N115" s="274"/>
      <c r="O115" s="274"/>
      <c r="P115" s="274"/>
      <c r="Q115" s="274"/>
      <c r="R115" s="274"/>
      <c r="S115" s="274"/>
      <c r="T115" s="275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76" t="s">
        <v>425</v>
      </c>
      <c r="AU115" s="276" t="s">
        <v>80</v>
      </c>
      <c r="AV115" s="14" t="s">
        <v>80</v>
      </c>
      <c r="AW115" s="14" t="s">
        <v>33</v>
      </c>
      <c r="AX115" s="14" t="s">
        <v>71</v>
      </c>
      <c r="AY115" s="276" t="s">
        <v>137</v>
      </c>
    </row>
    <row r="116" s="14" customFormat="1">
      <c r="A116" s="14"/>
      <c r="B116" s="266"/>
      <c r="C116" s="267"/>
      <c r="D116" s="222" t="s">
        <v>425</v>
      </c>
      <c r="E116" s="268" t="s">
        <v>19</v>
      </c>
      <c r="F116" s="269" t="s">
        <v>520</v>
      </c>
      <c r="G116" s="267"/>
      <c r="H116" s="270">
        <v>8.8000000000000007</v>
      </c>
      <c r="I116" s="271"/>
      <c r="J116" s="267"/>
      <c r="K116" s="267"/>
      <c r="L116" s="272"/>
      <c r="M116" s="273"/>
      <c r="N116" s="274"/>
      <c r="O116" s="274"/>
      <c r="P116" s="274"/>
      <c r="Q116" s="274"/>
      <c r="R116" s="274"/>
      <c r="S116" s="274"/>
      <c r="T116" s="275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76" t="s">
        <v>425</v>
      </c>
      <c r="AU116" s="276" t="s">
        <v>80</v>
      </c>
      <c r="AV116" s="14" t="s">
        <v>80</v>
      </c>
      <c r="AW116" s="14" t="s">
        <v>33</v>
      </c>
      <c r="AX116" s="14" t="s">
        <v>71</v>
      </c>
      <c r="AY116" s="276" t="s">
        <v>137</v>
      </c>
    </row>
    <row r="117" s="14" customFormat="1">
      <c r="A117" s="14"/>
      <c r="B117" s="266"/>
      <c r="C117" s="267"/>
      <c r="D117" s="222" t="s">
        <v>425</v>
      </c>
      <c r="E117" s="268" t="s">
        <v>19</v>
      </c>
      <c r="F117" s="269" t="s">
        <v>525</v>
      </c>
      <c r="G117" s="267"/>
      <c r="H117" s="270">
        <v>4.2000000000000002</v>
      </c>
      <c r="I117" s="271"/>
      <c r="J117" s="267"/>
      <c r="K117" s="267"/>
      <c r="L117" s="272"/>
      <c r="M117" s="273"/>
      <c r="N117" s="274"/>
      <c r="O117" s="274"/>
      <c r="P117" s="274"/>
      <c r="Q117" s="274"/>
      <c r="R117" s="274"/>
      <c r="S117" s="274"/>
      <c r="T117" s="275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76" t="s">
        <v>425</v>
      </c>
      <c r="AU117" s="276" t="s">
        <v>80</v>
      </c>
      <c r="AV117" s="14" t="s">
        <v>80</v>
      </c>
      <c r="AW117" s="14" t="s">
        <v>33</v>
      </c>
      <c r="AX117" s="14" t="s">
        <v>71</v>
      </c>
      <c r="AY117" s="276" t="s">
        <v>137</v>
      </c>
    </row>
    <row r="118" s="15" customFormat="1">
      <c r="A118" s="15"/>
      <c r="B118" s="282"/>
      <c r="C118" s="283"/>
      <c r="D118" s="222" t="s">
        <v>425</v>
      </c>
      <c r="E118" s="284" t="s">
        <v>19</v>
      </c>
      <c r="F118" s="285" t="s">
        <v>530</v>
      </c>
      <c r="G118" s="283"/>
      <c r="H118" s="286">
        <v>22.399999999999999</v>
      </c>
      <c r="I118" s="287"/>
      <c r="J118" s="283"/>
      <c r="K118" s="283"/>
      <c r="L118" s="288"/>
      <c r="M118" s="289"/>
      <c r="N118" s="290"/>
      <c r="O118" s="290"/>
      <c r="P118" s="290"/>
      <c r="Q118" s="290"/>
      <c r="R118" s="290"/>
      <c r="S118" s="290"/>
      <c r="T118" s="291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92" t="s">
        <v>425</v>
      </c>
      <c r="AU118" s="292" t="s">
        <v>80</v>
      </c>
      <c r="AV118" s="15" t="s">
        <v>143</v>
      </c>
      <c r="AW118" s="15" t="s">
        <v>33</v>
      </c>
      <c r="AX118" s="15" t="s">
        <v>78</v>
      </c>
      <c r="AY118" s="292" t="s">
        <v>137</v>
      </c>
    </row>
    <row r="119" s="2" customFormat="1" ht="62.7" customHeight="1">
      <c r="A119" s="41"/>
      <c r="B119" s="42"/>
      <c r="C119" s="209" t="s">
        <v>155</v>
      </c>
      <c r="D119" s="209" t="s">
        <v>138</v>
      </c>
      <c r="E119" s="210" t="s">
        <v>531</v>
      </c>
      <c r="F119" s="211" t="s">
        <v>532</v>
      </c>
      <c r="G119" s="212" t="s">
        <v>141</v>
      </c>
      <c r="H119" s="213">
        <v>22.399999999999999</v>
      </c>
      <c r="I119" s="214"/>
      <c r="J119" s="215">
        <f>ROUND(I119*H119,2)</f>
        <v>0</v>
      </c>
      <c r="K119" s="211" t="s">
        <v>403</v>
      </c>
      <c r="L119" s="47"/>
      <c r="M119" s="216" t="s">
        <v>19</v>
      </c>
      <c r="N119" s="217" t="s">
        <v>42</v>
      </c>
      <c r="O119" s="87"/>
      <c r="P119" s="218">
        <f>O119*H119</f>
        <v>0</v>
      </c>
      <c r="Q119" s="218">
        <v>0</v>
      </c>
      <c r="R119" s="218">
        <f>Q119*H119</f>
        <v>0</v>
      </c>
      <c r="S119" s="218">
        <v>0.17000000000000001</v>
      </c>
      <c r="T119" s="219">
        <f>S119*H119</f>
        <v>3.8079999999999998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20" t="s">
        <v>143</v>
      </c>
      <c r="AT119" s="220" t="s">
        <v>138</v>
      </c>
      <c r="AU119" s="220" t="s">
        <v>80</v>
      </c>
      <c r="AY119" s="20" t="s">
        <v>137</v>
      </c>
      <c r="BE119" s="221">
        <f>IF(N119="základní",J119,0)</f>
        <v>0</v>
      </c>
      <c r="BF119" s="221">
        <f>IF(N119="snížená",J119,0)</f>
        <v>0</v>
      </c>
      <c r="BG119" s="221">
        <f>IF(N119="zákl. přenesená",J119,0)</f>
        <v>0</v>
      </c>
      <c r="BH119" s="221">
        <f>IF(N119="sníž. přenesená",J119,0)</f>
        <v>0</v>
      </c>
      <c r="BI119" s="221">
        <f>IF(N119="nulová",J119,0)</f>
        <v>0</v>
      </c>
      <c r="BJ119" s="20" t="s">
        <v>78</v>
      </c>
      <c r="BK119" s="221">
        <f>ROUND(I119*H119,2)</f>
        <v>0</v>
      </c>
      <c r="BL119" s="20" t="s">
        <v>143</v>
      </c>
      <c r="BM119" s="220" t="s">
        <v>533</v>
      </c>
    </row>
    <row r="120" s="2" customFormat="1">
      <c r="A120" s="41"/>
      <c r="B120" s="42"/>
      <c r="C120" s="43"/>
      <c r="D120" s="241" t="s">
        <v>405</v>
      </c>
      <c r="E120" s="43"/>
      <c r="F120" s="242" t="s">
        <v>534</v>
      </c>
      <c r="G120" s="43"/>
      <c r="H120" s="43"/>
      <c r="I120" s="224"/>
      <c r="J120" s="43"/>
      <c r="K120" s="43"/>
      <c r="L120" s="47"/>
      <c r="M120" s="225"/>
      <c r="N120" s="226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405</v>
      </c>
      <c r="AU120" s="20" t="s">
        <v>80</v>
      </c>
    </row>
    <row r="121" s="2" customFormat="1" ht="49.05" customHeight="1">
      <c r="A121" s="41"/>
      <c r="B121" s="42"/>
      <c r="C121" s="209" t="s">
        <v>151</v>
      </c>
      <c r="D121" s="209" t="s">
        <v>138</v>
      </c>
      <c r="E121" s="210" t="s">
        <v>535</v>
      </c>
      <c r="F121" s="211" t="s">
        <v>536</v>
      </c>
      <c r="G121" s="212" t="s">
        <v>169</v>
      </c>
      <c r="H121" s="213">
        <v>7.0999999999999996</v>
      </c>
      <c r="I121" s="214"/>
      <c r="J121" s="215">
        <f>ROUND(I121*H121,2)</f>
        <v>0</v>
      </c>
      <c r="K121" s="211" t="s">
        <v>403</v>
      </c>
      <c r="L121" s="47"/>
      <c r="M121" s="216" t="s">
        <v>19</v>
      </c>
      <c r="N121" s="217" t="s">
        <v>42</v>
      </c>
      <c r="O121" s="87"/>
      <c r="P121" s="218">
        <f>O121*H121</f>
        <v>0</v>
      </c>
      <c r="Q121" s="218">
        <v>0</v>
      </c>
      <c r="R121" s="218">
        <f>Q121*H121</f>
        <v>0</v>
      </c>
      <c r="S121" s="218">
        <v>0.20499999999999999</v>
      </c>
      <c r="T121" s="219">
        <f>S121*H121</f>
        <v>1.4554999999999998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20" t="s">
        <v>143</v>
      </c>
      <c r="AT121" s="220" t="s">
        <v>138</v>
      </c>
      <c r="AU121" s="220" t="s">
        <v>80</v>
      </c>
      <c r="AY121" s="20" t="s">
        <v>137</v>
      </c>
      <c r="BE121" s="221">
        <f>IF(N121="základní",J121,0)</f>
        <v>0</v>
      </c>
      <c r="BF121" s="221">
        <f>IF(N121="snížená",J121,0)</f>
        <v>0</v>
      </c>
      <c r="BG121" s="221">
        <f>IF(N121="zákl. přenesená",J121,0)</f>
        <v>0</v>
      </c>
      <c r="BH121" s="221">
        <f>IF(N121="sníž. přenesená",J121,0)</f>
        <v>0</v>
      </c>
      <c r="BI121" s="221">
        <f>IF(N121="nulová",J121,0)</f>
        <v>0</v>
      </c>
      <c r="BJ121" s="20" t="s">
        <v>78</v>
      </c>
      <c r="BK121" s="221">
        <f>ROUND(I121*H121,2)</f>
        <v>0</v>
      </c>
      <c r="BL121" s="20" t="s">
        <v>143</v>
      </c>
      <c r="BM121" s="220" t="s">
        <v>537</v>
      </c>
    </row>
    <row r="122" s="2" customFormat="1">
      <c r="A122" s="41"/>
      <c r="B122" s="42"/>
      <c r="C122" s="43"/>
      <c r="D122" s="241" t="s">
        <v>405</v>
      </c>
      <c r="E122" s="43"/>
      <c r="F122" s="242" t="s">
        <v>538</v>
      </c>
      <c r="G122" s="43"/>
      <c r="H122" s="43"/>
      <c r="I122" s="224"/>
      <c r="J122" s="43"/>
      <c r="K122" s="43"/>
      <c r="L122" s="47"/>
      <c r="M122" s="225"/>
      <c r="N122" s="226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405</v>
      </c>
      <c r="AU122" s="20" t="s">
        <v>80</v>
      </c>
    </row>
    <row r="123" s="14" customFormat="1">
      <c r="A123" s="14"/>
      <c r="B123" s="266"/>
      <c r="C123" s="267"/>
      <c r="D123" s="222" t="s">
        <v>425</v>
      </c>
      <c r="E123" s="268" t="s">
        <v>19</v>
      </c>
      <c r="F123" s="269" t="s">
        <v>539</v>
      </c>
      <c r="G123" s="267"/>
      <c r="H123" s="270">
        <v>7.0999999999999996</v>
      </c>
      <c r="I123" s="271"/>
      <c r="J123" s="267"/>
      <c r="K123" s="267"/>
      <c r="L123" s="272"/>
      <c r="M123" s="273"/>
      <c r="N123" s="274"/>
      <c r="O123" s="274"/>
      <c r="P123" s="274"/>
      <c r="Q123" s="274"/>
      <c r="R123" s="274"/>
      <c r="S123" s="274"/>
      <c r="T123" s="275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76" t="s">
        <v>425</v>
      </c>
      <c r="AU123" s="276" t="s">
        <v>80</v>
      </c>
      <c r="AV123" s="14" t="s">
        <v>80</v>
      </c>
      <c r="AW123" s="14" t="s">
        <v>33</v>
      </c>
      <c r="AX123" s="14" t="s">
        <v>78</v>
      </c>
      <c r="AY123" s="276" t="s">
        <v>137</v>
      </c>
    </row>
    <row r="124" s="2" customFormat="1" ht="24.15" customHeight="1">
      <c r="A124" s="41"/>
      <c r="B124" s="42"/>
      <c r="C124" s="209" t="s">
        <v>166</v>
      </c>
      <c r="D124" s="209" t="s">
        <v>138</v>
      </c>
      <c r="E124" s="210" t="s">
        <v>540</v>
      </c>
      <c r="F124" s="211" t="s">
        <v>541</v>
      </c>
      <c r="G124" s="212" t="s">
        <v>141</v>
      </c>
      <c r="H124" s="213">
        <v>80</v>
      </c>
      <c r="I124" s="214"/>
      <c r="J124" s="215">
        <f>ROUND(I124*H124,2)</f>
        <v>0</v>
      </c>
      <c r="K124" s="211" t="s">
        <v>403</v>
      </c>
      <c r="L124" s="47"/>
      <c r="M124" s="216" t="s">
        <v>19</v>
      </c>
      <c r="N124" s="217" t="s">
        <v>42</v>
      </c>
      <c r="O124" s="87"/>
      <c r="P124" s="218">
        <f>O124*H124</f>
        <v>0</v>
      </c>
      <c r="Q124" s="218">
        <v>0</v>
      </c>
      <c r="R124" s="218">
        <f>Q124*H124</f>
        <v>0</v>
      </c>
      <c r="S124" s="218">
        <v>0</v>
      </c>
      <c r="T124" s="219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20" t="s">
        <v>143</v>
      </c>
      <c r="AT124" s="220" t="s">
        <v>138</v>
      </c>
      <c r="AU124" s="220" t="s">
        <v>80</v>
      </c>
      <c r="AY124" s="20" t="s">
        <v>137</v>
      </c>
      <c r="BE124" s="221">
        <f>IF(N124="základní",J124,0)</f>
        <v>0</v>
      </c>
      <c r="BF124" s="221">
        <f>IF(N124="snížená",J124,0)</f>
        <v>0</v>
      </c>
      <c r="BG124" s="221">
        <f>IF(N124="zákl. přenesená",J124,0)</f>
        <v>0</v>
      </c>
      <c r="BH124" s="221">
        <f>IF(N124="sníž. přenesená",J124,0)</f>
        <v>0</v>
      </c>
      <c r="BI124" s="221">
        <f>IF(N124="nulová",J124,0)</f>
        <v>0</v>
      </c>
      <c r="BJ124" s="20" t="s">
        <v>78</v>
      </c>
      <c r="BK124" s="221">
        <f>ROUND(I124*H124,2)</f>
        <v>0</v>
      </c>
      <c r="BL124" s="20" t="s">
        <v>143</v>
      </c>
      <c r="BM124" s="220" t="s">
        <v>542</v>
      </c>
    </row>
    <row r="125" s="2" customFormat="1">
      <c r="A125" s="41"/>
      <c r="B125" s="42"/>
      <c r="C125" s="43"/>
      <c r="D125" s="241" t="s">
        <v>405</v>
      </c>
      <c r="E125" s="43"/>
      <c r="F125" s="242" t="s">
        <v>543</v>
      </c>
      <c r="G125" s="43"/>
      <c r="H125" s="43"/>
      <c r="I125" s="224"/>
      <c r="J125" s="43"/>
      <c r="K125" s="43"/>
      <c r="L125" s="47"/>
      <c r="M125" s="225"/>
      <c r="N125" s="226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405</v>
      </c>
      <c r="AU125" s="20" t="s">
        <v>80</v>
      </c>
    </row>
    <row r="126" s="14" customFormat="1">
      <c r="A126" s="14"/>
      <c r="B126" s="266"/>
      <c r="C126" s="267"/>
      <c r="D126" s="222" t="s">
        <v>425</v>
      </c>
      <c r="E126" s="268" t="s">
        <v>19</v>
      </c>
      <c r="F126" s="269" t="s">
        <v>544</v>
      </c>
      <c r="G126" s="267"/>
      <c r="H126" s="270">
        <v>80</v>
      </c>
      <c r="I126" s="271"/>
      <c r="J126" s="267"/>
      <c r="K126" s="267"/>
      <c r="L126" s="272"/>
      <c r="M126" s="273"/>
      <c r="N126" s="274"/>
      <c r="O126" s="274"/>
      <c r="P126" s="274"/>
      <c r="Q126" s="274"/>
      <c r="R126" s="274"/>
      <c r="S126" s="274"/>
      <c r="T126" s="275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76" t="s">
        <v>425</v>
      </c>
      <c r="AU126" s="276" t="s">
        <v>80</v>
      </c>
      <c r="AV126" s="14" t="s">
        <v>80</v>
      </c>
      <c r="AW126" s="14" t="s">
        <v>33</v>
      </c>
      <c r="AX126" s="14" t="s">
        <v>78</v>
      </c>
      <c r="AY126" s="276" t="s">
        <v>137</v>
      </c>
    </row>
    <row r="127" s="2" customFormat="1" ht="37.8" customHeight="1">
      <c r="A127" s="41"/>
      <c r="B127" s="42"/>
      <c r="C127" s="209" t="s">
        <v>153</v>
      </c>
      <c r="D127" s="209" t="s">
        <v>138</v>
      </c>
      <c r="E127" s="210" t="s">
        <v>545</v>
      </c>
      <c r="F127" s="211" t="s">
        <v>546</v>
      </c>
      <c r="G127" s="212" t="s">
        <v>162</v>
      </c>
      <c r="H127" s="213">
        <v>0.75</v>
      </c>
      <c r="I127" s="214"/>
      <c r="J127" s="215">
        <f>ROUND(I127*H127,2)</f>
        <v>0</v>
      </c>
      <c r="K127" s="211" t="s">
        <v>403</v>
      </c>
      <c r="L127" s="47"/>
      <c r="M127" s="216" t="s">
        <v>19</v>
      </c>
      <c r="N127" s="217" t="s">
        <v>42</v>
      </c>
      <c r="O127" s="87"/>
      <c r="P127" s="218">
        <f>O127*H127</f>
        <v>0</v>
      </c>
      <c r="Q127" s="218">
        <v>0</v>
      </c>
      <c r="R127" s="218">
        <f>Q127*H127</f>
        <v>0</v>
      </c>
      <c r="S127" s="218">
        <v>0</v>
      </c>
      <c r="T127" s="219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20" t="s">
        <v>143</v>
      </c>
      <c r="AT127" s="220" t="s">
        <v>138</v>
      </c>
      <c r="AU127" s="220" t="s">
        <v>80</v>
      </c>
      <c r="AY127" s="20" t="s">
        <v>137</v>
      </c>
      <c r="BE127" s="221">
        <f>IF(N127="základní",J127,0)</f>
        <v>0</v>
      </c>
      <c r="BF127" s="221">
        <f>IF(N127="snížená",J127,0)</f>
        <v>0</v>
      </c>
      <c r="BG127" s="221">
        <f>IF(N127="zákl. přenesená",J127,0)</f>
        <v>0</v>
      </c>
      <c r="BH127" s="221">
        <f>IF(N127="sníž. přenesená",J127,0)</f>
        <v>0</v>
      </c>
      <c r="BI127" s="221">
        <f>IF(N127="nulová",J127,0)</f>
        <v>0</v>
      </c>
      <c r="BJ127" s="20" t="s">
        <v>78</v>
      </c>
      <c r="BK127" s="221">
        <f>ROUND(I127*H127,2)</f>
        <v>0</v>
      </c>
      <c r="BL127" s="20" t="s">
        <v>143</v>
      </c>
      <c r="BM127" s="220" t="s">
        <v>547</v>
      </c>
    </row>
    <row r="128" s="2" customFormat="1">
      <c r="A128" s="41"/>
      <c r="B128" s="42"/>
      <c r="C128" s="43"/>
      <c r="D128" s="241" t="s">
        <v>405</v>
      </c>
      <c r="E128" s="43"/>
      <c r="F128" s="242" t="s">
        <v>548</v>
      </c>
      <c r="G128" s="43"/>
      <c r="H128" s="43"/>
      <c r="I128" s="224"/>
      <c r="J128" s="43"/>
      <c r="K128" s="43"/>
      <c r="L128" s="47"/>
      <c r="M128" s="225"/>
      <c r="N128" s="226"/>
      <c r="O128" s="87"/>
      <c r="P128" s="87"/>
      <c r="Q128" s="87"/>
      <c r="R128" s="87"/>
      <c r="S128" s="87"/>
      <c r="T128" s="88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405</v>
      </c>
      <c r="AU128" s="20" t="s">
        <v>80</v>
      </c>
    </row>
    <row r="129" s="14" customFormat="1">
      <c r="A129" s="14"/>
      <c r="B129" s="266"/>
      <c r="C129" s="267"/>
      <c r="D129" s="222" t="s">
        <v>425</v>
      </c>
      <c r="E129" s="268" t="s">
        <v>19</v>
      </c>
      <c r="F129" s="269" t="s">
        <v>549</v>
      </c>
      <c r="G129" s="267"/>
      <c r="H129" s="270">
        <v>0.75</v>
      </c>
      <c r="I129" s="271"/>
      <c r="J129" s="267"/>
      <c r="K129" s="267"/>
      <c r="L129" s="272"/>
      <c r="M129" s="273"/>
      <c r="N129" s="274"/>
      <c r="O129" s="274"/>
      <c r="P129" s="274"/>
      <c r="Q129" s="274"/>
      <c r="R129" s="274"/>
      <c r="S129" s="274"/>
      <c r="T129" s="275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76" t="s">
        <v>425</v>
      </c>
      <c r="AU129" s="276" t="s">
        <v>80</v>
      </c>
      <c r="AV129" s="14" t="s">
        <v>80</v>
      </c>
      <c r="AW129" s="14" t="s">
        <v>33</v>
      </c>
      <c r="AX129" s="14" t="s">
        <v>78</v>
      </c>
      <c r="AY129" s="276" t="s">
        <v>137</v>
      </c>
    </row>
    <row r="130" s="2" customFormat="1" ht="44.25" customHeight="1">
      <c r="A130" s="41"/>
      <c r="B130" s="42"/>
      <c r="C130" s="209" t="s">
        <v>175</v>
      </c>
      <c r="D130" s="209" t="s">
        <v>138</v>
      </c>
      <c r="E130" s="210" t="s">
        <v>550</v>
      </c>
      <c r="F130" s="211" t="s">
        <v>551</v>
      </c>
      <c r="G130" s="212" t="s">
        <v>162</v>
      </c>
      <c r="H130" s="213">
        <v>40.712000000000003</v>
      </c>
      <c r="I130" s="214"/>
      <c r="J130" s="215">
        <f>ROUND(I130*H130,2)</f>
        <v>0</v>
      </c>
      <c r="K130" s="211" t="s">
        <v>403</v>
      </c>
      <c r="L130" s="47"/>
      <c r="M130" s="216" t="s">
        <v>19</v>
      </c>
      <c r="N130" s="217" t="s">
        <v>42</v>
      </c>
      <c r="O130" s="87"/>
      <c r="P130" s="218">
        <f>O130*H130</f>
        <v>0</v>
      </c>
      <c r="Q130" s="218">
        <v>0</v>
      </c>
      <c r="R130" s="218">
        <f>Q130*H130</f>
        <v>0</v>
      </c>
      <c r="S130" s="218">
        <v>0</v>
      </c>
      <c r="T130" s="219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20" t="s">
        <v>143</v>
      </c>
      <c r="AT130" s="220" t="s">
        <v>138</v>
      </c>
      <c r="AU130" s="220" t="s">
        <v>80</v>
      </c>
      <c r="AY130" s="20" t="s">
        <v>137</v>
      </c>
      <c r="BE130" s="221">
        <f>IF(N130="základní",J130,0)</f>
        <v>0</v>
      </c>
      <c r="BF130" s="221">
        <f>IF(N130="snížená",J130,0)</f>
        <v>0</v>
      </c>
      <c r="BG130" s="221">
        <f>IF(N130="zákl. přenesená",J130,0)</f>
        <v>0</v>
      </c>
      <c r="BH130" s="221">
        <f>IF(N130="sníž. přenesená",J130,0)</f>
        <v>0</v>
      </c>
      <c r="BI130" s="221">
        <f>IF(N130="nulová",J130,0)</f>
        <v>0</v>
      </c>
      <c r="BJ130" s="20" t="s">
        <v>78</v>
      </c>
      <c r="BK130" s="221">
        <f>ROUND(I130*H130,2)</f>
        <v>0</v>
      </c>
      <c r="BL130" s="20" t="s">
        <v>143</v>
      </c>
      <c r="BM130" s="220" t="s">
        <v>552</v>
      </c>
    </row>
    <row r="131" s="2" customFormat="1">
      <c r="A131" s="41"/>
      <c r="B131" s="42"/>
      <c r="C131" s="43"/>
      <c r="D131" s="241" t="s">
        <v>405</v>
      </c>
      <c r="E131" s="43"/>
      <c r="F131" s="242" t="s">
        <v>553</v>
      </c>
      <c r="G131" s="43"/>
      <c r="H131" s="43"/>
      <c r="I131" s="224"/>
      <c r="J131" s="43"/>
      <c r="K131" s="43"/>
      <c r="L131" s="47"/>
      <c r="M131" s="225"/>
      <c r="N131" s="226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20" t="s">
        <v>405</v>
      </c>
      <c r="AU131" s="20" t="s">
        <v>80</v>
      </c>
    </row>
    <row r="132" s="14" customFormat="1">
      <c r="A132" s="14"/>
      <c r="B132" s="266"/>
      <c r="C132" s="267"/>
      <c r="D132" s="222" t="s">
        <v>425</v>
      </c>
      <c r="E132" s="268" t="s">
        <v>19</v>
      </c>
      <c r="F132" s="269" t="s">
        <v>554</v>
      </c>
      <c r="G132" s="267"/>
      <c r="H132" s="270">
        <v>0.84999999999999998</v>
      </c>
      <c r="I132" s="271"/>
      <c r="J132" s="267"/>
      <c r="K132" s="267"/>
      <c r="L132" s="272"/>
      <c r="M132" s="273"/>
      <c r="N132" s="274"/>
      <c r="O132" s="274"/>
      <c r="P132" s="274"/>
      <c r="Q132" s="274"/>
      <c r="R132" s="274"/>
      <c r="S132" s="274"/>
      <c r="T132" s="275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76" t="s">
        <v>425</v>
      </c>
      <c r="AU132" s="276" t="s">
        <v>80</v>
      </c>
      <c r="AV132" s="14" t="s">
        <v>80</v>
      </c>
      <c r="AW132" s="14" t="s">
        <v>33</v>
      </c>
      <c r="AX132" s="14" t="s">
        <v>71</v>
      </c>
      <c r="AY132" s="276" t="s">
        <v>137</v>
      </c>
    </row>
    <row r="133" s="16" customFormat="1">
      <c r="A133" s="16"/>
      <c r="B133" s="293"/>
      <c r="C133" s="294"/>
      <c r="D133" s="222" t="s">
        <v>425</v>
      </c>
      <c r="E133" s="295" t="s">
        <v>19</v>
      </c>
      <c r="F133" s="296" t="s">
        <v>555</v>
      </c>
      <c r="G133" s="294"/>
      <c r="H133" s="297">
        <v>0.84999999999999998</v>
      </c>
      <c r="I133" s="298"/>
      <c r="J133" s="294"/>
      <c r="K133" s="294"/>
      <c r="L133" s="299"/>
      <c r="M133" s="300"/>
      <c r="N133" s="301"/>
      <c r="O133" s="301"/>
      <c r="P133" s="301"/>
      <c r="Q133" s="301"/>
      <c r="R133" s="301"/>
      <c r="S133" s="301"/>
      <c r="T133" s="302"/>
      <c r="U133" s="16"/>
      <c r="V133" s="16"/>
      <c r="W133" s="16"/>
      <c r="X133" s="16"/>
      <c r="Y133" s="16"/>
      <c r="Z133" s="16"/>
      <c r="AA133" s="16"/>
      <c r="AB133" s="16"/>
      <c r="AC133" s="16"/>
      <c r="AD133" s="16"/>
      <c r="AE133" s="16"/>
      <c r="AT133" s="303" t="s">
        <v>425</v>
      </c>
      <c r="AU133" s="303" t="s">
        <v>80</v>
      </c>
      <c r="AV133" s="16" t="s">
        <v>90</v>
      </c>
      <c r="AW133" s="16" t="s">
        <v>33</v>
      </c>
      <c r="AX133" s="16" t="s">
        <v>71</v>
      </c>
      <c r="AY133" s="303" t="s">
        <v>137</v>
      </c>
    </row>
    <row r="134" s="14" customFormat="1">
      <c r="A134" s="14"/>
      <c r="B134" s="266"/>
      <c r="C134" s="267"/>
      <c r="D134" s="222" t="s">
        <v>425</v>
      </c>
      <c r="E134" s="268" t="s">
        <v>19</v>
      </c>
      <c r="F134" s="269" t="s">
        <v>556</v>
      </c>
      <c r="G134" s="267"/>
      <c r="H134" s="270">
        <v>10.035</v>
      </c>
      <c r="I134" s="271"/>
      <c r="J134" s="267"/>
      <c r="K134" s="267"/>
      <c r="L134" s="272"/>
      <c r="M134" s="273"/>
      <c r="N134" s="274"/>
      <c r="O134" s="274"/>
      <c r="P134" s="274"/>
      <c r="Q134" s="274"/>
      <c r="R134" s="274"/>
      <c r="S134" s="274"/>
      <c r="T134" s="275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76" t="s">
        <v>425</v>
      </c>
      <c r="AU134" s="276" t="s">
        <v>80</v>
      </c>
      <c r="AV134" s="14" t="s">
        <v>80</v>
      </c>
      <c r="AW134" s="14" t="s">
        <v>33</v>
      </c>
      <c r="AX134" s="14" t="s">
        <v>71</v>
      </c>
      <c r="AY134" s="276" t="s">
        <v>137</v>
      </c>
    </row>
    <row r="135" s="14" customFormat="1">
      <c r="A135" s="14"/>
      <c r="B135" s="266"/>
      <c r="C135" s="267"/>
      <c r="D135" s="222" t="s">
        <v>425</v>
      </c>
      <c r="E135" s="268" t="s">
        <v>19</v>
      </c>
      <c r="F135" s="269" t="s">
        <v>557</v>
      </c>
      <c r="G135" s="267"/>
      <c r="H135" s="270">
        <v>29.827000000000002</v>
      </c>
      <c r="I135" s="271"/>
      <c r="J135" s="267"/>
      <c r="K135" s="267"/>
      <c r="L135" s="272"/>
      <c r="M135" s="273"/>
      <c r="N135" s="274"/>
      <c r="O135" s="274"/>
      <c r="P135" s="274"/>
      <c r="Q135" s="274"/>
      <c r="R135" s="274"/>
      <c r="S135" s="274"/>
      <c r="T135" s="275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76" t="s">
        <v>425</v>
      </c>
      <c r="AU135" s="276" t="s">
        <v>80</v>
      </c>
      <c r="AV135" s="14" t="s">
        <v>80</v>
      </c>
      <c r="AW135" s="14" t="s">
        <v>33</v>
      </c>
      <c r="AX135" s="14" t="s">
        <v>71</v>
      </c>
      <c r="AY135" s="276" t="s">
        <v>137</v>
      </c>
    </row>
    <row r="136" s="16" customFormat="1">
      <c r="A136" s="16"/>
      <c r="B136" s="293"/>
      <c r="C136" s="294"/>
      <c r="D136" s="222" t="s">
        <v>425</v>
      </c>
      <c r="E136" s="295" t="s">
        <v>19</v>
      </c>
      <c r="F136" s="296" t="s">
        <v>555</v>
      </c>
      <c r="G136" s="294"/>
      <c r="H136" s="297">
        <v>39.862000000000002</v>
      </c>
      <c r="I136" s="298"/>
      <c r="J136" s="294"/>
      <c r="K136" s="294"/>
      <c r="L136" s="299"/>
      <c r="M136" s="300"/>
      <c r="N136" s="301"/>
      <c r="O136" s="301"/>
      <c r="P136" s="301"/>
      <c r="Q136" s="301"/>
      <c r="R136" s="301"/>
      <c r="S136" s="301"/>
      <c r="T136" s="302"/>
      <c r="U136" s="16"/>
      <c r="V136" s="16"/>
      <c r="W136" s="16"/>
      <c r="X136" s="16"/>
      <c r="Y136" s="16"/>
      <c r="Z136" s="16"/>
      <c r="AA136" s="16"/>
      <c r="AB136" s="16"/>
      <c r="AC136" s="16"/>
      <c r="AD136" s="16"/>
      <c r="AE136" s="16"/>
      <c r="AT136" s="303" t="s">
        <v>425</v>
      </c>
      <c r="AU136" s="303" t="s">
        <v>80</v>
      </c>
      <c r="AV136" s="16" t="s">
        <v>90</v>
      </c>
      <c r="AW136" s="16" t="s">
        <v>33</v>
      </c>
      <c r="AX136" s="16" t="s">
        <v>71</v>
      </c>
      <c r="AY136" s="303" t="s">
        <v>137</v>
      </c>
    </row>
    <row r="137" s="15" customFormat="1">
      <c r="A137" s="15"/>
      <c r="B137" s="282"/>
      <c r="C137" s="283"/>
      <c r="D137" s="222" t="s">
        <v>425</v>
      </c>
      <c r="E137" s="284" t="s">
        <v>19</v>
      </c>
      <c r="F137" s="285" t="s">
        <v>530</v>
      </c>
      <c r="G137" s="283"/>
      <c r="H137" s="286">
        <v>40.712000000000003</v>
      </c>
      <c r="I137" s="287"/>
      <c r="J137" s="283"/>
      <c r="K137" s="283"/>
      <c r="L137" s="288"/>
      <c r="M137" s="289"/>
      <c r="N137" s="290"/>
      <c r="O137" s="290"/>
      <c r="P137" s="290"/>
      <c r="Q137" s="290"/>
      <c r="R137" s="290"/>
      <c r="S137" s="290"/>
      <c r="T137" s="291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92" t="s">
        <v>425</v>
      </c>
      <c r="AU137" s="292" t="s">
        <v>80</v>
      </c>
      <c r="AV137" s="15" t="s">
        <v>143</v>
      </c>
      <c r="AW137" s="15" t="s">
        <v>33</v>
      </c>
      <c r="AX137" s="15" t="s">
        <v>78</v>
      </c>
      <c r="AY137" s="292" t="s">
        <v>137</v>
      </c>
    </row>
    <row r="138" s="2" customFormat="1" ht="37.8" customHeight="1">
      <c r="A138" s="41"/>
      <c r="B138" s="42"/>
      <c r="C138" s="209" t="s">
        <v>158</v>
      </c>
      <c r="D138" s="209" t="s">
        <v>138</v>
      </c>
      <c r="E138" s="210" t="s">
        <v>558</v>
      </c>
      <c r="F138" s="211" t="s">
        <v>559</v>
      </c>
      <c r="G138" s="212" t="s">
        <v>141</v>
      </c>
      <c r="H138" s="213">
        <v>37.783999999999999</v>
      </c>
      <c r="I138" s="214"/>
      <c r="J138" s="215">
        <f>ROUND(I138*H138,2)</f>
        <v>0</v>
      </c>
      <c r="K138" s="211" t="s">
        <v>403</v>
      </c>
      <c r="L138" s="47"/>
      <c r="M138" s="216" t="s">
        <v>19</v>
      </c>
      <c r="N138" s="217" t="s">
        <v>42</v>
      </c>
      <c r="O138" s="87"/>
      <c r="P138" s="218">
        <f>O138*H138</f>
        <v>0</v>
      </c>
      <c r="Q138" s="218">
        <v>0.00059000000000000003</v>
      </c>
      <c r="R138" s="218">
        <f>Q138*H138</f>
        <v>0.022292559999999999</v>
      </c>
      <c r="S138" s="218">
        <v>0</v>
      </c>
      <c r="T138" s="219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20" t="s">
        <v>143</v>
      </c>
      <c r="AT138" s="220" t="s">
        <v>138</v>
      </c>
      <c r="AU138" s="220" t="s">
        <v>80</v>
      </c>
      <c r="AY138" s="20" t="s">
        <v>137</v>
      </c>
      <c r="BE138" s="221">
        <f>IF(N138="základní",J138,0)</f>
        <v>0</v>
      </c>
      <c r="BF138" s="221">
        <f>IF(N138="snížená",J138,0)</f>
        <v>0</v>
      </c>
      <c r="BG138" s="221">
        <f>IF(N138="zákl. přenesená",J138,0)</f>
        <v>0</v>
      </c>
      <c r="BH138" s="221">
        <f>IF(N138="sníž. přenesená",J138,0)</f>
        <v>0</v>
      </c>
      <c r="BI138" s="221">
        <f>IF(N138="nulová",J138,0)</f>
        <v>0</v>
      </c>
      <c r="BJ138" s="20" t="s">
        <v>78</v>
      </c>
      <c r="BK138" s="221">
        <f>ROUND(I138*H138,2)</f>
        <v>0</v>
      </c>
      <c r="BL138" s="20" t="s">
        <v>143</v>
      </c>
      <c r="BM138" s="220" t="s">
        <v>560</v>
      </c>
    </row>
    <row r="139" s="2" customFormat="1">
      <c r="A139" s="41"/>
      <c r="B139" s="42"/>
      <c r="C139" s="43"/>
      <c r="D139" s="241" t="s">
        <v>405</v>
      </c>
      <c r="E139" s="43"/>
      <c r="F139" s="242" t="s">
        <v>561</v>
      </c>
      <c r="G139" s="43"/>
      <c r="H139" s="43"/>
      <c r="I139" s="224"/>
      <c r="J139" s="43"/>
      <c r="K139" s="43"/>
      <c r="L139" s="47"/>
      <c r="M139" s="225"/>
      <c r="N139" s="226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405</v>
      </c>
      <c r="AU139" s="20" t="s">
        <v>80</v>
      </c>
    </row>
    <row r="140" s="14" customFormat="1">
      <c r="A140" s="14"/>
      <c r="B140" s="266"/>
      <c r="C140" s="267"/>
      <c r="D140" s="222" t="s">
        <v>425</v>
      </c>
      <c r="E140" s="268" t="s">
        <v>19</v>
      </c>
      <c r="F140" s="269" t="s">
        <v>562</v>
      </c>
      <c r="G140" s="267"/>
      <c r="H140" s="270">
        <v>9.5120000000000005</v>
      </c>
      <c r="I140" s="271"/>
      <c r="J140" s="267"/>
      <c r="K140" s="267"/>
      <c r="L140" s="272"/>
      <c r="M140" s="273"/>
      <c r="N140" s="274"/>
      <c r="O140" s="274"/>
      <c r="P140" s="274"/>
      <c r="Q140" s="274"/>
      <c r="R140" s="274"/>
      <c r="S140" s="274"/>
      <c r="T140" s="275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76" t="s">
        <v>425</v>
      </c>
      <c r="AU140" s="276" t="s">
        <v>80</v>
      </c>
      <c r="AV140" s="14" t="s">
        <v>80</v>
      </c>
      <c r="AW140" s="14" t="s">
        <v>33</v>
      </c>
      <c r="AX140" s="14" t="s">
        <v>71</v>
      </c>
      <c r="AY140" s="276" t="s">
        <v>137</v>
      </c>
    </row>
    <row r="141" s="14" customFormat="1">
      <c r="A141" s="14"/>
      <c r="B141" s="266"/>
      <c r="C141" s="267"/>
      <c r="D141" s="222" t="s">
        <v>425</v>
      </c>
      <c r="E141" s="268" t="s">
        <v>19</v>
      </c>
      <c r="F141" s="269" t="s">
        <v>563</v>
      </c>
      <c r="G141" s="267"/>
      <c r="H141" s="270">
        <v>28.271999999999998</v>
      </c>
      <c r="I141" s="271"/>
      <c r="J141" s="267"/>
      <c r="K141" s="267"/>
      <c r="L141" s="272"/>
      <c r="M141" s="273"/>
      <c r="N141" s="274"/>
      <c r="O141" s="274"/>
      <c r="P141" s="274"/>
      <c r="Q141" s="274"/>
      <c r="R141" s="274"/>
      <c r="S141" s="274"/>
      <c r="T141" s="275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76" t="s">
        <v>425</v>
      </c>
      <c r="AU141" s="276" t="s">
        <v>80</v>
      </c>
      <c r="AV141" s="14" t="s">
        <v>80</v>
      </c>
      <c r="AW141" s="14" t="s">
        <v>33</v>
      </c>
      <c r="AX141" s="14" t="s">
        <v>71</v>
      </c>
      <c r="AY141" s="276" t="s">
        <v>137</v>
      </c>
    </row>
    <row r="142" s="15" customFormat="1">
      <c r="A142" s="15"/>
      <c r="B142" s="282"/>
      <c r="C142" s="283"/>
      <c r="D142" s="222" t="s">
        <v>425</v>
      </c>
      <c r="E142" s="284" t="s">
        <v>19</v>
      </c>
      <c r="F142" s="285" t="s">
        <v>530</v>
      </c>
      <c r="G142" s="283"/>
      <c r="H142" s="286">
        <v>37.783999999999999</v>
      </c>
      <c r="I142" s="287"/>
      <c r="J142" s="283"/>
      <c r="K142" s="283"/>
      <c r="L142" s="288"/>
      <c r="M142" s="289"/>
      <c r="N142" s="290"/>
      <c r="O142" s="290"/>
      <c r="P142" s="290"/>
      <c r="Q142" s="290"/>
      <c r="R142" s="290"/>
      <c r="S142" s="290"/>
      <c r="T142" s="291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92" t="s">
        <v>425</v>
      </c>
      <c r="AU142" s="292" t="s">
        <v>80</v>
      </c>
      <c r="AV142" s="15" t="s">
        <v>143</v>
      </c>
      <c r="AW142" s="15" t="s">
        <v>33</v>
      </c>
      <c r="AX142" s="15" t="s">
        <v>78</v>
      </c>
      <c r="AY142" s="292" t="s">
        <v>137</v>
      </c>
    </row>
    <row r="143" s="2" customFormat="1" ht="37.8" customHeight="1">
      <c r="A143" s="41"/>
      <c r="B143" s="42"/>
      <c r="C143" s="209" t="s">
        <v>187</v>
      </c>
      <c r="D143" s="209" t="s">
        <v>138</v>
      </c>
      <c r="E143" s="210" t="s">
        <v>564</v>
      </c>
      <c r="F143" s="211" t="s">
        <v>565</v>
      </c>
      <c r="G143" s="212" t="s">
        <v>141</v>
      </c>
      <c r="H143" s="213">
        <v>37.783999999999999</v>
      </c>
      <c r="I143" s="214"/>
      <c r="J143" s="215">
        <f>ROUND(I143*H143,2)</f>
        <v>0</v>
      </c>
      <c r="K143" s="211" t="s">
        <v>403</v>
      </c>
      <c r="L143" s="47"/>
      <c r="M143" s="216" t="s">
        <v>19</v>
      </c>
      <c r="N143" s="217" t="s">
        <v>42</v>
      </c>
      <c r="O143" s="87"/>
      <c r="P143" s="218">
        <f>O143*H143</f>
        <v>0</v>
      </c>
      <c r="Q143" s="218">
        <v>0</v>
      </c>
      <c r="R143" s="218">
        <f>Q143*H143</f>
        <v>0</v>
      </c>
      <c r="S143" s="218">
        <v>0</v>
      </c>
      <c r="T143" s="219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20" t="s">
        <v>143</v>
      </c>
      <c r="AT143" s="220" t="s">
        <v>138</v>
      </c>
      <c r="AU143" s="220" t="s">
        <v>80</v>
      </c>
      <c r="AY143" s="20" t="s">
        <v>137</v>
      </c>
      <c r="BE143" s="221">
        <f>IF(N143="základní",J143,0)</f>
        <v>0</v>
      </c>
      <c r="BF143" s="221">
        <f>IF(N143="snížená",J143,0)</f>
        <v>0</v>
      </c>
      <c r="BG143" s="221">
        <f>IF(N143="zákl. přenesená",J143,0)</f>
        <v>0</v>
      </c>
      <c r="BH143" s="221">
        <f>IF(N143="sníž. přenesená",J143,0)</f>
        <v>0</v>
      </c>
      <c r="BI143" s="221">
        <f>IF(N143="nulová",J143,0)</f>
        <v>0</v>
      </c>
      <c r="BJ143" s="20" t="s">
        <v>78</v>
      </c>
      <c r="BK143" s="221">
        <f>ROUND(I143*H143,2)</f>
        <v>0</v>
      </c>
      <c r="BL143" s="20" t="s">
        <v>143</v>
      </c>
      <c r="BM143" s="220" t="s">
        <v>566</v>
      </c>
    </row>
    <row r="144" s="2" customFormat="1">
      <c r="A144" s="41"/>
      <c r="B144" s="42"/>
      <c r="C144" s="43"/>
      <c r="D144" s="241" t="s">
        <v>405</v>
      </c>
      <c r="E144" s="43"/>
      <c r="F144" s="242" t="s">
        <v>567</v>
      </c>
      <c r="G144" s="43"/>
      <c r="H144" s="43"/>
      <c r="I144" s="224"/>
      <c r="J144" s="43"/>
      <c r="K144" s="43"/>
      <c r="L144" s="47"/>
      <c r="M144" s="225"/>
      <c r="N144" s="226"/>
      <c r="O144" s="87"/>
      <c r="P144" s="87"/>
      <c r="Q144" s="87"/>
      <c r="R144" s="87"/>
      <c r="S144" s="87"/>
      <c r="T144" s="88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T144" s="20" t="s">
        <v>405</v>
      </c>
      <c r="AU144" s="20" t="s">
        <v>80</v>
      </c>
    </row>
    <row r="145" s="2" customFormat="1" ht="62.7" customHeight="1">
      <c r="A145" s="41"/>
      <c r="B145" s="42"/>
      <c r="C145" s="209" t="s">
        <v>164</v>
      </c>
      <c r="D145" s="209" t="s">
        <v>138</v>
      </c>
      <c r="E145" s="210" t="s">
        <v>568</v>
      </c>
      <c r="F145" s="211" t="s">
        <v>569</v>
      </c>
      <c r="G145" s="212" t="s">
        <v>162</v>
      </c>
      <c r="H145" s="213">
        <v>41.462000000000003</v>
      </c>
      <c r="I145" s="214"/>
      <c r="J145" s="215">
        <f>ROUND(I145*H145,2)</f>
        <v>0</v>
      </c>
      <c r="K145" s="211" t="s">
        <v>403</v>
      </c>
      <c r="L145" s="47"/>
      <c r="M145" s="216" t="s">
        <v>19</v>
      </c>
      <c r="N145" s="217" t="s">
        <v>42</v>
      </c>
      <c r="O145" s="87"/>
      <c r="P145" s="218">
        <f>O145*H145</f>
        <v>0</v>
      </c>
      <c r="Q145" s="218">
        <v>0</v>
      </c>
      <c r="R145" s="218">
        <f>Q145*H145</f>
        <v>0</v>
      </c>
      <c r="S145" s="218">
        <v>0</v>
      </c>
      <c r="T145" s="219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20" t="s">
        <v>143</v>
      </c>
      <c r="AT145" s="220" t="s">
        <v>138</v>
      </c>
      <c r="AU145" s="220" t="s">
        <v>80</v>
      </c>
      <c r="AY145" s="20" t="s">
        <v>137</v>
      </c>
      <c r="BE145" s="221">
        <f>IF(N145="základní",J145,0)</f>
        <v>0</v>
      </c>
      <c r="BF145" s="221">
        <f>IF(N145="snížená",J145,0)</f>
        <v>0</v>
      </c>
      <c r="BG145" s="221">
        <f>IF(N145="zákl. přenesená",J145,0)</f>
        <v>0</v>
      </c>
      <c r="BH145" s="221">
        <f>IF(N145="sníž. přenesená",J145,0)</f>
        <v>0</v>
      </c>
      <c r="BI145" s="221">
        <f>IF(N145="nulová",J145,0)</f>
        <v>0</v>
      </c>
      <c r="BJ145" s="20" t="s">
        <v>78</v>
      </c>
      <c r="BK145" s="221">
        <f>ROUND(I145*H145,2)</f>
        <v>0</v>
      </c>
      <c r="BL145" s="20" t="s">
        <v>143</v>
      </c>
      <c r="BM145" s="220" t="s">
        <v>570</v>
      </c>
    </row>
    <row r="146" s="2" customFormat="1">
      <c r="A146" s="41"/>
      <c r="B146" s="42"/>
      <c r="C146" s="43"/>
      <c r="D146" s="241" t="s">
        <v>405</v>
      </c>
      <c r="E146" s="43"/>
      <c r="F146" s="242" t="s">
        <v>571</v>
      </c>
      <c r="G146" s="43"/>
      <c r="H146" s="43"/>
      <c r="I146" s="224"/>
      <c r="J146" s="43"/>
      <c r="K146" s="43"/>
      <c r="L146" s="47"/>
      <c r="M146" s="225"/>
      <c r="N146" s="226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20" t="s">
        <v>405</v>
      </c>
      <c r="AU146" s="20" t="s">
        <v>80</v>
      </c>
    </row>
    <row r="147" s="14" customFormat="1">
      <c r="A147" s="14"/>
      <c r="B147" s="266"/>
      <c r="C147" s="267"/>
      <c r="D147" s="222" t="s">
        <v>425</v>
      </c>
      <c r="E147" s="268" t="s">
        <v>19</v>
      </c>
      <c r="F147" s="269" t="s">
        <v>572</v>
      </c>
      <c r="G147" s="267"/>
      <c r="H147" s="270">
        <v>41.462000000000003</v>
      </c>
      <c r="I147" s="271"/>
      <c r="J147" s="267"/>
      <c r="K147" s="267"/>
      <c r="L147" s="272"/>
      <c r="M147" s="273"/>
      <c r="N147" s="274"/>
      <c r="O147" s="274"/>
      <c r="P147" s="274"/>
      <c r="Q147" s="274"/>
      <c r="R147" s="274"/>
      <c r="S147" s="274"/>
      <c r="T147" s="275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76" t="s">
        <v>425</v>
      </c>
      <c r="AU147" s="276" t="s">
        <v>80</v>
      </c>
      <c r="AV147" s="14" t="s">
        <v>80</v>
      </c>
      <c r="AW147" s="14" t="s">
        <v>33</v>
      </c>
      <c r="AX147" s="14" t="s">
        <v>78</v>
      </c>
      <c r="AY147" s="276" t="s">
        <v>137</v>
      </c>
    </row>
    <row r="148" s="2" customFormat="1" ht="44.25" customHeight="1">
      <c r="A148" s="41"/>
      <c r="B148" s="42"/>
      <c r="C148" s="209" t="s">
        <v>195</v>
      </c>
      <c r="D148" s="209" t="s">
        <v>138</v>
      </c>
      <c r="E148" s="210" t="s">
        <v>573</v>
      </c>
      <c r="F148" s="211" t="s">
        <v>574</v>
      </c>
      <c r="G148" s="212" t="s">
        <v>162</v>
      </c>
      <c r="H148" s="213">
        <v>41.462000000000003</v>
      </c>
      <c r="I148" s="214"/>
      <c r="J148" s="215">
        <f>ROUND(I148*H148,2)</f>
        <v>0</v>
      </c>
      <c r="K148" s="211" t="s">
        <v>403</v>
      </c>
      <c r="L148" s="47"/>
      <c r="M148" s="216" t="s">
        <v>19</v>
      </c>
      <c r="N148" s="217" t="s">
        <v>42</v>
      </c>
      <c r="O148" s="87"/>
      <c r="P148" s="218">
        <f>O148*H148</f>
        <v>0</v>
      </c>
      <c r="Q148" s="218">
        <v>0</v>
      </c>
      <c r="R148" s="218">
        <f>Q148*H148</f>
        <v>0</v>
      </c>
      <c r="S148" s="218">
        <v>0</v>
      </c>
      <c r="T148" s="219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20" t="s">
        <v>143</v>
      </c>
      <c r="AT148" s="220" t="s">
        <v>138</v>
      </c>
      <c r="AU148" s="220" t="s">
        <v>80</v>
      </c>
      <c r="AY148" s="20" t="s">
        <v>137</v>
      </c>
      <c r="BE148" s="221">
        <f>IF(N148="základní",J148,0)</f>
        <v>0</v>
      </c>
      <c r="BF148" s="221">
        <f>IF(N148="snížená",J148,0)</f>
        <v>0</v>
      </c>
      <c r="BG148" s="221">
        <f>IF(N148="zákl. přenesená",J148,0)</f>
        <v>0</v>
      </c>
      <c r="BH148" s="221">
        <f>IF(N148="sníž. přenesená",J148,0)</f>
        <v>0</v>
      </c>
      <c r="BI148" s="221">
        <f>IF(N148="nulová",J148,0)</f>
        <v>0</v>
      </c>
      <c r="BJ148" s="20" t="s">
        <v>78</v>
      </c>
      <c r="BK148" s="221">
        <f>ROUND(I148*H148,2)</f>
        <v>0</v>
      </c>
      <c r="BL148" s="20" t="s">
        <v>143</v>
      </c>
      <c r="BM148" s="220" t="s">
        <v>575</v>
      </c>
    </row>
    <row r="149" s="2" customFormat="1">
      <c r="A149" s="41"/>
      <c r="B149" s="42"/>
      <c r="C149" s="43"/>
      <c r="D149" s="241" t="s">
        <v>405</v>
      </c>
      <c r="E149" s="43"/>
      <c r="F149" s="242" t="s">
        <v>576</v>
      </c>
      <c r="G149" s="43"/>
      <c r="H149" s="43"/>
      <c r="I149" s="224"/>
      <c r="J149" s="43"/>
      <c r="K149" s="43"/>
      <c r="L149" s="47"/>
      <c r="M149" s="225"/>
      <c r="N149" s="226"/>
      <c r="O149" s="87"/>
      <c r="P149" s="87"/>
      <c r="Q149" s="87"/>
      <c r="R149" s="87"/>
      <c r="S149" s="87"/>
      <c r="T149" s="88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20" t="s">
        <v>405</v>
      </c>
      <c r="AU149" s="20" t="s">
        <v>80</v>
      </c>
    </row>
    <row r="150" s="2" customFormat="1" ht="44.25" customHeight="1">
      <c r="A150" s="41"/>
      <c r="B150" s="42"/>
      <c r="C150" s="209" t="s">
        <v>170</v>
      </c>
      <c r="D150" s="209" t="s">
        <v>138</v>
      </c>
      <c r="E150" s="210" t="s">
        <v>577</v>
      </c>
      <c r="F150" s="211" t="s">
        <v>578</v>
      </c>
      <c r="G150" s="212" t="s">
        <v>162</v>
      </c>
      <c r="H150" s="213">
        <v>41.462000000000003</v>
      </c>
      <c r="I150" s="214"/>
      <c r="J150" s="215">
        <f>ROUND(I150*H150,2)</f>
        <v>0</v>
      </c>
      <c r="K150" s="211" t="s">
        <v>403</v>
      </c>
      <c r="L150" s="47"/>
      <c r="M150" s="216" t="s">
        <v>19</v>
      </c>
      <c r="N150" s="217" t="s">
        <v>42</v>
      </c>
      <c r="O150" s="87"/>
      <c r="P150" s="218">
        <f>O150*H150</f>
        <v>0</v>
      </c>
      <c r="Q150" s="218">
        <v>0</v>
      </c>
      <c r="R150" s="218">
        <f>Q150*H150</f>
        <v>0</v>
      </c>
      <c r="S150" s="218">
        <v>0</v>
      </c>
      <c r="T150" s="219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20" t="s">
        <v>143</v>
      </c>
      <c r="AT150" s="220" t="s">
        <v>138</v>
      </c>
      <c r="AU150" s="220" t="s">
        <v>80</v>
      </c>
      <c r="AY150" s="20" t="s">
        <v>137</v>
      </c>
      <c r="BE150" s="221">
        <f>IF(N150="základní",J150,0)</f>
        <v>0</v>
      </c>
      <c r="BF150" s="221">
        <f>IF(N150="snížená",J150,0)</f>
        <v>0</v>
      </c>
      <c r="BG150" s="221">
        <f>IF(N150="zákl. přenesená",J150,0)</f>
        <v>0</v>
      </c>
      <c r="BH150" s="221">
        <f>IF(N150="sníž. přenesená",J150,0)</f>
        <v>0</v>
      </c>
      <c r="BI150" s="221">
        <f>IF(N150="nulová",J150,0)</f>
        <v>0</v>
      </c>
      <c r="BJ150" s="20" t="s">
        <v>78</v>
      </c>
      <c r="BK150" s="221">
        <f>ROUND(I150*H150,2)</f>
        <v>0</v>
      </c>
      <c r="BL150" s="20" t="s">
        <v>143</v>
      </c>
      <c r="BM150" s="220" t="s">
        <v>579</v>
      </c>
    </row>
    <row r="151" s="2" customFormat="1">
      <c r="A151" s="41"/>
      <c r="B151" s="42"/>
      <c r="C151" s="43"/>
      <c r="D151" s="241" t="s">
        <v>405</v>
      </c>
      <c r="E151" s="43"/>
      <c r="F151" s="242" t="s">
        <v>580</v>
      </c>
      <c r="G151" s="43"/>
      <c r="H151" s="43"/>
      <c r="I151" s="224"/>
      <c r="J151" s="43"/>
      <c r="K151" s="43"/>
      <c r="L151" s="47"/>
      <c r="M151" s="225"/>
      <c r="N151" s="226"/>
      <c r="O151" s="87"/>
      <c r="P151" s="87"/>
      <c r="Q151" s="87"/>
      <c r="R151" s="87"/>
      <c r="S151" s="87"/>
      <c r="T151" s="88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20" t="s">
        <v>405</v>
      </c>
      <c r="AU151" s="20" t="s">
        <v>80</v>
      </c>
    </row>
    <row r="152" s="2" customFormat="1" ht="37.8" customHeight="1">
      <c r="A152" s="41"/>
      <c r="B152" s="42"/>
      <c r="C152" s="209" t="s">
        <v>8</v>
      </c>
      <c r="D152" s="209" t="s">
        <v>138</v>
      </c>
      <c r="E152" s="210" t="s">
        <v>581</v>
      </c>
      <c r="F152" s="211" t="s">
        <v>582</v>
      </c>
      <c r="G152" s="212" t="s">
        <v>162</v>
      </c>
      <c r="H152" s="213">
        <v>41.462000000000003</v>
      </c>
      <c r="I152" s="214"/>
      <c r="J152" s="215">
        <f>ROUND(I152*H152,2)</f>
        <v>0</v>
      </c>
      <c r="K152" s="211" t="s">
        <v>403</v>
      </c>
      <c r="L152" s="47"/>
      <c r="M152" s="216" t="s">
        <v>19</v>
      </c>
      <c r="N152" s="217" t="s">
        <v>42</v>
      </c>
      <c r="O152" s="87"/>
      <c r="P152" s="218">
        <f>O152*H152</f>
        <v>0</v>
      </c>
      <c r="Q152" s="218">
        <v>0</v>
      </c>
      <c r="R152" s="218">
        <f>Q152*H152</f>
        <v>0</v>
      </c>
      <c r="S152" s="218">
        <v>0</v>
      </c>
      <c r="T152" s="219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20" t="s">
        <v>143</v>
      </c>
      <c r="AT152" s="220" t="s">
        <v>138</v>
      </c>
      <c r="AU152" s="220" t="s">
        <v>80</v>
      </c>
      <c r="AY152" s="20" t="s">
        <v>137</v>
      </c>
      <c r="BE152" s="221">
        <f>IF(N152="základní",J152,0)</f>
        <v>0</v>
      </c>
      <c r="BF152" s="221">
        <f>IF(N152="snížená",J152,0)</f>
        <v>0</v>
      </c>
      <c r="BG152" s="221">
        <f>IF(N152="zákl. přenesená",J152,0)</f>
        <v>0</v>
      </c>
      <c r="BH152" s="221">
        <f>IF(N152="sníž. přenesená",J152,0)</f>
        <v>0</v>
      </c>
      <c r="BI152" s="221">
        <f>IF(N152="nulová",J152,0)</f>
        <v>0</v>
      </c>
      <c r="BJ152" s="20" t="s">
        <v>78</v>
      </c>
      <c r="BK152" s="221">
        <f>ROUND(I152*H152,2)</f>
        <v>0</v>
      </c>
      <c r="BL152" s="20" t="s">
        <v>143</v>
      </c>
      <c r="BM152" s="220" t="s">
        <v>583</v>
      </c>
    </row>
    <row r="153" s="2" customFormat="1">
      <c r="A153" s="41"/>
      <c r="B153" s="42"/>
      <c r="C153" s="43"/>
      <c r="D153" s="241" t="s">
        <v>405</v>
      </c>
      <c r="E153" s="43"/>
      <c r="F153" s="242" t="s">
        <v>584</v>
      </c>
      <c r="G153" s="43"/>
      <c r="H153" s="43"/>
      <c r="I153" s="224"/>
      <c r="J153" s="43"/>
      <c r="K153" s="43"/>
      <c r="L153" s="47"/>
      <c r="M153" s="225"/>
      <c r="N153" s="226"/>
      <c r="O153" s="87"/>
      <c r="P153" s="87"/>
      <c r="Q153" s="87"/>
      <c r="R153" s="87"/>
      <c r="S153" s="87"/>
      <c r="T153" s="88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20" t="s">
        <v>405</v>
      </c>
      <c r="AU153" s="20" t="s">
        <v>80</v>
      </c>
    </row>
    <row r="154" s="2" customFormat="1" ht="44.25" customHeight="1">
      <c r="A154" s="41"/>
      <c r="B154" s="42"/>
      <c r="C154" s="209" t="s">
        <v>174</v>
      </c>
      <c r="D154" s="209" t="s">
        <v>138</v>
      </c>
      <c r="E154" s="210" t="s">
        <v>585</v>
      </c>
      <c r="F154" s="211" t="s">
        <v>586</v>
      </c>
      <c r="G154" s="212" t="s">
        <v>193</v>
      </c>
      <c r="H154" s="213">
        <v>78.778000000000006</v>
      </c>
      <c r="I154" s="214"/>
      <c r="J154" s="215">
        <f>ROUND(I154*H154,2)</f>
        <v>0</v>
      </c>
      <c r="K154" s="211" t="s">
        <v>403</v>
      </c>
      <c r="L154" s="47"/>
      <c r="M154" s="216" t="s">
        <v>19</v>
      </c>
      <c r="N154" s="217" t="s">
        <v>42</v>
      </c>
      <c r="O154" s="87"/>
      <c r="P154" s="218">
        <f>O154*H154</f>
        <v>0</v>
      </c>
      <c r="Q154" s="218">
        <v>0</v>
      </c>
      <c r="R154" s="218">
        <f>Q154*H154</f>
        <v>0</v>
      </c>
      <c r="S154" s="218">
        <v>0</v>
      </c>
      <c r="T154" s="219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20" t="s">
        <v>143</v>
      </c>
      <c r="AT154" s="220" t="s">
        <v>138</v>
      </c>
      <c r="AU154" s="220" t="s">
        <v>80</v>
      </c>
      <c r="AY154" s="20" t="s">
        <v>137</v>
      </c>
      <c r="BE154" s="221">
        <f>IF(N154="základní",J154,0)</f>
        <v>0</v>
      </c>
      <c r="BF154" s="221">
        <f>IF(N154="snížená",J154,0)</f>
        <v>0</v>
      </c>
      <c r="BG154" s="221">
        <f>IF(N154="zákl. přenesená",J154,0)</f>
        <v>0</v>
      </c>
      <c r="BH154" s="221">
        <f>IF(N154="sníž. přenesená",J154,0)</f>
        <v>0</v>
      </c>
      <c r="BI154" s="221">
        <f>IF(N154="nulová",J154,0)</f>
        <v>0</v>
      </c>
      <c r="BJ154" s="20" t="s">
        <v>78</v>
      </c>
      <c r="BK154" s="221">
        <f>ROUND(I154*H154,2)</f>
        <v>0</v>
      </c>
      <c r="BL154" s="20" t="s">
        <v>143</v>
      </c>
      <c r="BM154" s="220" t="s">
        <v>587</v>
      </c>
    </row>
    <row r="155" s="2" customFormat="1">
      <c r="A155" s="41"/>
      <c r="B155" s="42"/>
      <c r="C155" s="43"/>
      <c r="D155" s="241" t="s">
        <v>405</v>
      </c>
      <c r="E155" s="43"/>
      <c r="F155" s="242" t="s">
        <v>588</v>
      </c>
      <c r="G155" s="43"/>
      <c r="H155" s="43"/>
      <c r="I155" s="224"/>
      <c r="J155" s="43"/>
      <c r="K155" s="43"/>
      <c r="L155" s="47"/>
      <c r="M155" s="225"/>
      <c r="N155" s="226"/>
      <c r="O155" s="87"/>
      <c r="P155" s="87"/>
      <c r="Q155" s="87"/>
      <c r="R155" s="87"/>
      <c r="S155" s="87"/>
      <c r="T155" s="88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20" t="s">
        <v>405</v>
      </c>
      <c r="AU155" s="20" t="s">
        <v>80</v>
      </c>
    </row>
    <row r="156" s="2" customFormat="1">
      <c r="A156" s="41"/>
      <c r="B156" s="42"/>
      <c r="C156" s="43"/>
      <c r="D156" s="222" t="s">
        <v>144</v>
      </c>
      <c r="E156" s="43"/>
      <c r="F156" s="223" t="s">
        <v>589</v>
      </c>
      <c r="G156" s="43"/>
      <c r="H156" s="43"/>
      <c r="I156" s="224"/>
      <c r="J156" s="43"/>
      <c r="K156" s="43"/>
      <c r="L156" s="47"/>
      <c r="M156" s="225"/>
      <c r="N156" s="226"/>
      <c r="O156" s="87"/>
      <c r="P156" s="87"/>
      <c r="Q156" s="87"/>
      <c r="R156" s="87"/>
      <c r="S156" s="87"/>
      <c r="T156" s="88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20" t="s">
        <v>144</v>
      </c>
      <c r="AU156" s="20" t="s">
        <v>80</v>
      </c>
    </row>
    <row r="157" s="14" customFormat="1">
      <c r="A157" s="14"/>
      <c r="B157" s="266"/>
      <c r="C157" s="267"/>
      <c r="D157" s="222" t="s">
        <v>425</v>
      </c>
      <c r="E157" s="267"/>
      <c r="F157" s="269" t="s">
        <v>590</v>
      </c>
      <c r="G157" s="267"/>
      <c r="H157" s="270">
        <v>78.778000000000006</v>
      </c>
      <c r="I157" s="271"/>
      <c r="J157" s="267"/>
      <c r="K157" s="267"/>
      <c r="L157" s="272"/>
      <c r="M157" s="273"/>
      <c r="N157" s="274"/>
      <c r="O157" s="274"/>
      <c r="P157" s="274"/>
      <c r="Q157" s="274"/>
      <c r="R157" s="274"/>
      <c r="S157" s="274"/>
      <c r="T157" s="275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76" t="s">
        <v>425</v>
      </c>
      <c r="AU157" s="276" t="s">
        <v>80</v>
      </c>
      <c r="AV157" s="14" t="s">
        <v>80</v>
      </c>
      <c r="AW157" s="14" t="s">
        <v>4</v>
      </c>
      <c r="AX157" s="14" t="s">
        <v>78</v>
      </c>
      <c r="AY157" s="276" t="s">
        <v>137</v>
      </c>
    </row>
    <row r="158" s="2" customFormat="1" ht="44.25" customHeight="1">
      <c r="A158" s="41"/>
      <c r="B158" s="42"/>
      <c r="C158" s="209" t="s">
        <v>211</v>
      </c>
      <c r="D158" s="209" t="s">
        <v>138</v>
      </c>
      <c r="E158" s="210" t="s">
        <v>591</v>
      </c>
      <c r="F158" s="211" t="s">
        <v>592</v>
      </c>
      <c r="G158" s="212" t="s">
        <v>162</v>
      </c>
      <c r="H158" s="213">
        <v>40.468000000000004</v>
      </c>
      <c r="I158" s="214"/>
      <c r="J158" s="215">
        <f>ROUND(I158*H158,2)</f>
        <v>0</v>
      </c>
      <c r="K158" s="211" t="s">
        <v>403</v>
      </c>
      <c r="L158" s="47"/>
      <c r="M158" s="216" t="s">
        <v>19</v>
      </c>
      <c r="N158" s="217" t="s">
        <v>42</v>
      </c>
      <c r="O158" s="87"/>
      <c r="P158" s="218">
        <f>O158*H158</f>
        <v>0</v>
      </c>
      <c r="Q158" s="218">
        <v>0</v>
      </c>
      <c r="R158" s="218">
        <f>Q158*H158</f>
        <v>0</v>
      </c>
      <c r="S158" s="218">
        <v>0</v>
      </c>
      <c r="T158" s="219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20" t="s">
        <v>143</v>
      </c>
      <c r="AT158" s="220" t="s">
        <v>138</v>
      </c>
      <c r="AU158" s="220" t="s">
        <v>80</v>
      </c>
      <c r="AY158" s="20" t="s">
        <v>137</v>
      </c>
      <c r="BE158" s="221">
        <f>IF(N158="základní",J158,0)</f>
        <v>0</v>
      </c>
      <c r="BF158" s="221">
        <f>IF(N158="snížená",J158,0)</f>
        <v>0</v>
      </c>
      <c r="BG158" s="221">
        <f>IF(N158="zákl. přenesená",J158,0)</f>
        <v>0</v>
      </c>
      <c r="BH158" s="221">
        <f>IF(N158="sníž. přenesená",J158,0)</f>
        <v>0</v>
      </c>
      <c r="BI158" s="221">
        <f>IF(N158="nulová",J158,0)</f>
        <v>0</v>
      </c>
      <c r="BJ158" s="20" t="s">
        <v>78</v>
      </c>
      <c r="BK158" s="221">
        <f>ROUND(I158*H158,2)</f>
        <v>0</v>
      </c>
      <c r="BL158" s="20" t="s">
        <v>143</v>
      </c>
      <c r="BM158" s="220" t="s">
        <v>593</v>
      </c>
    </row>
    <row r="159" s="2" customFormat="1">
      <c r="A159" s="41"/>
      <c r="B159" s="42"/>
      <c r="C159" s="43"/>
      <c r="D159" s="241" t="s">
        <v>405</v>
      </c>
      <c r="E159" s="43"/>
      <c r="F159" s="242" t="s">
        <v>594</v>
      </c>
      <c r="G159" s="43"/>
      <c r="H159" s="43"/>
      <c r="I159" s="224"/>
      <c r="J159" s="43"/>
      <c r="K159" s="43"/>
      <c r="L159" s="47"/>
      <c r="M159" s="225"/>
      <c r="N159" s="226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20" t="s">
        <v>405</v>
      </c>
      <c r="AU159" s="20" t="s">
        <v>80</v>
      </c>
    </row>
    <row r="160" s="17" customFormat="1">
      <c r="A160" s="17"/>
      <c r="B160" s="304"/>
      <c r="C160" s="305"/>
      <c r="D160" s="222" t="s">
        <v>425</v>
      </c>
      <c r="E160" s="306" t="s">
        <v>19</v>
      </c>
      <c r="F160" s="307" t="s">
        <v>595</v>
      </c>
      <c r="G160" s="305"/>
      <c r="H160" s="306" t="s">
        <v>19</v>
      </c>
      <c r="I160" s="308"/>
      <c r="J160" s="305"/>
      <c r="K160" s="305"/>
      <c r="L160" s="309"/>
      <c r="M160" s="310"/>
      <c r="N160" s="311"/>
      <c r="O160" s="311"/>
      <c r="P160" s="311"/>
      <c r="Q160" s="311"/>
      <c r="R160" s="311"/>
      <c r="S160" s="311"/>
      <c r="T160" s="312"/>
      <c r="U160" s="17"/>
      <c r="V160" s="17"/>
      <c r="W160" s="17"/>
      <c r="X160" s="17"/>
      <c r="Y160" s="17"/>
      <c r="Z160" s="17"/>
      <c r="AA160" s="17"/>
      <c r="AB160" s="17"/>
      <c r="AC160" s="17"/>
      <c r="AD160" s="17"/>
      <c r="AE160" s="17"/>
      <c r="AT160" s="313" t="s">
        <v>425</v>
      </c>
      <c r="AU160" s="313" t="s">
        <v>80</v>
      </c>
      <c r="AV160" s="17" t="s">
        <v>78</v>
      </c>
      <c r="AW160" s="17" t="s">
        <v>33</v>
      </c>
      <c r="AX160" s="17" t="s">
        <v>71</v>
      </c>
      <c r="AY160" s="313" t="s">
        <v>137</v>
      </c>
    </row>
    <row r="161" s="17" customFormat="1">
      <c r="A161" s="17"/>
      <c r="B161" s="304"/>
      <c r="C161" s="305"/>
      <c r="D161" s="222" t="s">
        <v>425</v>
      </c>
      <c r="E161" s="306" t="s">
        <v>19</v>
      </c>
      <c r="F161" s="307" t="s">
        <v>596</v>
      </c>
      <c r="G161" s="305"/>
      <c r="H161" s="306" t="s">
        <v>19</v>
      </c>
      <c r="I161" s="308"/>
      <c r="J161" s="305"/>
      <c r="K161" s="305"/>
      <c r="L161" s="309"/>
      <c r="M161" s="310"/>
      <c r="N161" s="311"/>
      <c r="O161" s="311"/>
      <c r="P161" s="311"/>
      <c r="Q161" s="311"/>
      <c r="R161" s="311"/>
      <c r="S161" s="311"/>
      <c r="T161" s="312"/>
      <c r="U161" s="17"/>
      <c r="V161" s="17"/>
      <c r="W161" s="17"/>
      <c r="X161" s="17"/>
      <c r="Y161" s="17"/>
      <c r="Z161" s="17"/>
      <c r="AA161" s="17"/>
      <c r="AB161" s="17"/>
      <c r="AC161" s="17"/>
      <c r="AD161" s="17"/>
      <c r="AE161" s="17"/>
      <c r="AT161" s="313" t="s">
        <v>425</v>
      </c>
      <c r="AU161" s="313" t="s">
        <v>80</v>
      </c>
      <c r="AV161" s="17" t="s">
        <v>78</v>
      </c>
      <c r="AW161" s="17" t="s">
        <v>33</v>
      </c>
      <c r="AX161" s="17" t="s">
        <v>71</v>
      </c>
      <c r="AY161" s="313" t="s">
        <v>137</v>
      </c>
    </row>
    <row r="162" s="14" customFormat="1">
      <c r="A162" s="14"/>
      <c r="B162" s="266"/>
      <c r="C162" s="267"/>
      <c r="D162" s="222" t="s">
        <v>425</v>
      </c>
      <c r="E162" s="268" t="s">
        <v>19</v>
      </c>
      <c r="F162" s="269" t="s">
        <v>597</v>
      </c>
      <c r="G162" s="267"/>
      <c r="H162" s="270">
        <v>41.462000000000003</v>
      </c>
      <c r="I162" s="271"/>
      <c r="J162" s="267"/>
      <c r="K162" s="267"/>
      <c r="L162" s="272"/>
      <c r="M162" s="273"/>
      <c r="N162" s="274"/>
      <c r="O162" s="274"/>
      <c r="P162" s="274"/>
      <c r="Q162" s="274"/>
      <c r="R162" s="274"/>
      <c r="S162" s="274"/>
      <c r="T162" s="275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76" t="s">
        <v>425</v>
      </c>
      <c r="AU162" s="276" t="s">
        <v>80</v>
      </c>
      <c r="AV162" s="14" t="s">
        <v>80</v>
      </c>
      <c r="AW162" s="14" t="s">
        <v>33</v>
      </c>
      <c r="AX162" s="14" t="s">
        <v>71</v>
      </c>
      <c r="AY162" s="276" t="s">
        <v>137</v>
      </c>
    </row>
    <row r="163" s="17" customFormat="1">
      <c r="A163" s="17"/>
      <c r="B163" s="304"/>
      <c r="C163" s="305"/>
      <c r="D163" s="222" t="s">
        <v>425</v>
      </c>
      <c r="E163" s="306" t="s">
        <v>19</v>
      </c>
      <c r="F163" s="307" t="s">
        <v>598</v>
      </c>
      <c r="G163" s="305"/>
      <c r="H163" s="306" t="s">
        <v>19</v>
      </c>
      <c r="I163" s="308"/>
      <c r="J163" s="305"/>
      <c r="K163" s="305"/>
      <c r="L163" s="309"/>
      <c r="M163" s="310"/>
      <c r="N163" s="311"/>
      <c r="O163" s="311"/>
      <c r="P163" s="311"/>
      <c r="Q163" s="311"/>
      <c r="R163" s="311"/>
      <c r="S163" s="311"/>
      <c r="T163" s="312"/>
      <c r="U163" s="17"/>
      <c r="V163" s="17"/>
      <c r="W163" s="17"/>
      <c r="X163" s="17"/>
      <c r="Y163" s="17"/>
      <c r="Z163" s="17"/>
      <c r="AA163" s="17"/>
      <c r="AB163" s="17"/>
      <c r="AC163" s="17"/>
      <c r="AD163" s="17"/>
      <c r="AE163" s="17"/>
      <c r="AT163" s="313" t="s">
        <v>425</v>
      </c>
      <c r="AU163" s="313" t="s">
        <v>80</v>
      </c>
      <c r="AV163" s="17" t="s">
        <v>78</v>
      </c>
      <c r="AW163" s="17" t="s">
        <v>33</v>
      </c>
      <c r="AX163" s="17" t="s">
        <v>71</v>
      </c>
      <c r="AY163" s="313" t="s">
        <v>137</v>
      </c>
    </row>
    <row r="164" s="14" customFormat="1">
      <c r="A164" s="14"/>
      <c r="B164" s="266"/>
      <c r="C164" s="267"/>
      <c r="D164" s="222" t="s">
        <v>425</v>
      </c>
      <c r="E164" s="268" t="s">
        <v>19</v>
      </c>
      <c r="F164" s="269" t="s">
        <v>599</v>
      </c>
      <c r="G164" s="267"/>
      <c r="H164" s="270">
        <v>-0.95199999999999996</v>
      </c>
      <c r="I164" s="271"/>
      <c r="J164" s="267"/>
      <c r="K164" s="267"/>
      <c r="L164" s="272"/>
      <c r="M164" s="273"/>
      <c r="N164" s="274"/>
      <c r="O164" s="274"/>
      <c r="P164" s="274"/>
      <c r="Q164" s="274"/>
      <c r="R164" s="274"/>
      <c r="S164" s="274"/>
      <c r="T164" s="275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76" t="s">
        <v>425</v>
      </c>
      <c r="AU164" s="276" t="s">
        <v>80</v>
      </c>
      <c r="AV164" s="14" t="s">
        <v>80</v>
      </c>
      <c r="AW164" s="14" t="s">
        <v>33</v>
      </c>
      <c r="AX164" s="14" t="s">
        <v>71</v>
      </c>
      <c r="AY164" s="276" t="s">
        <v>137</v>
      </c>
    </row>
    <row r="165" s="14" customFormat="1">
      <c r="A165" s="14"/>
      <c r="B165" s="266"/>
      <c r="C165" s="267"/>
      <c r="D165" s="222" t="s">
        <v>425</v>
      </c>
      <c r="E165" s="268" t="s">
        <v>19</v>
      </c>
      <c r="F165" s="269" t="s">
        <v>600</v>
      </c>
      <c r="G165" s="267"/>
      <c r="H165" s="270">
        <v>-0.042000000000000003</v>
      </c>
      <c r="I165" s="271"/>
      <c r="J165" s="267"/>
      <c r="K165" s="267"/>
      <c r="L165" s="272"/>
      <c r="M165" s="273"/>
      <c r="N165" s="274"/>
      <c r="O165" s="274"/>
      <c r="P165" s="274"/>
      <c r="Q165" s="274"/>
      <c r="R165" s="274"/>
      <c r="S165" s="274"/>
      <c r="T165" s="275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76" t="s">
        <v>425</v>
      </c>
      <c r="AU165" s="276" t="s">
        <v>80</v>
      </c>
      <c r="AV165" s="14" t="s">
        <v>80</v>
      </c>
      <c r="AW165" s="14" t="s">
        <v>33</v>
      </c>
      <c r="AX165" s="14" t="s">
        <v>71</v>
      </c>
      <c r="AY165" s="276" t="s">
        <v>137</v>
      </c>
    </row>
    <row r="166" s="15" customFormat="1">
      <c r="A166" s="15"/>
      <c r="B166" s="282"/>
      <c r="C166" s="283"/>
      <c r="D166" s="222" t="s">
        <v>425</v>
      </c>
      <c r="E166" s="284" t="s">
        <v>19</v>
      </c>
      <c r="F166" s="285" t="s">
        <v>530</v>
      </c>
      <c r="G166" s="283"/>
      <c r="H166" s="286">
        <v>40.468000000000004</v>
      </c>
      <c r="I166" s="287"/>
      <c r="J166" s="283"/>
      <c r="K166" s="283"/>
      <c r="L166" s="288"/>
      <c r="M166" s="289"/>
      <c r="N166" s="290"/>
      <c r="O166" s="290"/>
      <c r="P166" s="290"/>
      <c r="Q166" s="290"/>
      <c r="R166" s="290"/>
      <c r="S166" s="290"/>
      <c r="T166" s="291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92" t="s">
        <v>425</v>
      </c>
      <c r="AU166" s="292" t="s">
        <v>80</v>
      </c>
      <c r="AV166" s="15" t="s">
        <v>143</v>
      </c>
      <c r="AW166" s="15" t="s">
        <v>33</v>
      </c>
      <c r="AX166" s="15" t="s">
        <v>78</v>
      </c>
      <c r="AY166" s="292" t="s">
        <v>137</v>
      </c>
    </row>
    <row r="167" s="2" customFormat="1" ht="16.5" customHeight="1">
      <c r="A167" s="41"/>
      <c r="B167" s="42"/>
      <c r="C167" s="256" t="s">
        <v>179</v>
      </c>
      <c r="D167" s="256" t="s">
        <v>421</v>
      </c>
      <c r="E167" s="257" t="s">
        <v>601</v>
      </c>
      <c r="F167" s="258" t="s">
        <v>602</v>
      </c>
      <c r="G167" s="259" t="s">
        <v>193</v>
      </c>
      <c r="H167" s="260">
        <v>76.888999999999996</v>
      </c>
      <c r="I167" s="261"/>
      <c r="J167" s="262">
        <f>ROUND(I167*H167,2)</f>
        <v>0</v>
      </c>
      <c r="K167" s="258" t="s">
        <v>403</v>
      </c>
      <c r="L167" s="263"/>
      <c r="M167" s="264" t="s">
        <v>19</v>
      </c>
      <c r="N167" s="265" t="s">
        <v>42</v>
      </c>
      <c r="O167" s="87"/>
      <c r="P167" s="218">
        <f>O167*H167</f>
        <v>0</v>
      </c>
      <c r="Q167" s="218">
        <v>1</v>
      </c>
      <c r="R167" s="218">
        <f>Q167*H167</f>
        <v>76.888999999999996</v>
      </c>
      <c r="S167" s="218">
        <v>0</v>
      </c>
      <c r="T167" s="219">
        <f>S167*H167</f>
        <v>0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20" t="s">
        <v>153</v>
      </c>
      <c r="AT167" s="220" t="s">
        <v>421</v>
      </c>
      <c r="AU167" s="220" t="s">
        <v>80</v>
      </c>
      <c r="AY167" s="20" t="s">
        <v>137</v>
      </c>
      <c r="BE167" s="221">
        <f>IF(N167="základní",J167,0)</f>
        <v>0</v>
      </c>
      <c r="BF167" s="221">
        <f>IF(N167="snížená",J167,0)</f>
        <v>0</v>
      </c>
      <c r="BG167" s="221">
        <f>IF(N167="zákl. přenesená",J167,0)</f>
        <v>0</v>
      </c>
      <c r="BH167" s="221">
        <f>IF(N167="sníž. přenesená",J167,0)</f>
        <v>0</v>
      </c>
      <c r="BI167" s="221">
        <f>IF(N167="nulová",J167,0)</f>
        <v>0</v>
      </c>
      <c r="BJ167" s="20" t="s">
        <v>78</v>
      </c>
      <c r="BK167" s="221">
        <f>ROUND(I167*H167,2)</f>
        <v>0</v>
      </c>
      <c r="BL167" s="20" t="s">
        <v>143</v>
      </c>
      <c r="BM167" s="220" t="s">
        <v>603</v>
      </c>
    </row>
    <row r="168" s="2" customFormat="1">
      <c r="A168" s="41"/>
      <c r="B168" s="42"/>
      <c r="C168" s="43"/>
      <c r="D168" s="222" t="s">
        <v>144</v>
      </c>
      <c r="E168" s="43"/>
      <c r="F168" s="223" t="s">
        <v>604</v>
      </c>
      <c r="G168" s="43"/>
      <c r="H168" s="43"/>
      <c r="I168" s="224"/>
      <c r="J168" s="43"/>
      <c r="K168" s="43"/>
      <c r="L168" s="47"/>
      <c r="M168" s="225"/>
      <c r="N168" s="226"/>
      <c r="O168" s="87"/>
      <c r="P168" s="87"/>
      <c r="Q168" s="87"/>
      <c r="R168" s="87"/>
      <c r="S168" s="87"/>
      <c r="T168" s="88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T168" s="20" t="s">
        <v>144</v>
      </c>
      <c r="AU168" s="20" t="s">
        <v>80</v>
      </c>
    </row>
    <row r="169" s="14" customFormat="1">
      <c r="A169" s="14"/>
      <c r="B169" s="266"/>
      <c r="C169" s="267"/>
      <c r="D169" s="222" t="s">
        <v>425</v>
      </c>
      <c r="E169" s="267"/>
      <c r="F169" s="269" t="s">
        <v>605</v>
      </c>
      <c r="G169" s="267"/>
      <c r="H169" s="270">
        <v>76.888999999999996</v>
      </c>
      <c r="I169" s="271"/>
      <c r="J169" s="267"/>
      <c r="K169" s="267"/>
      <c r="L169" s="272"/>
      <c r="M169" s="273"/>
      <c r="N169" s="274"/>
      <c r="O169" s="274"/>
      <c r="P169" s="274"/>
      <c r="Q169" s="274"/>
      <c r="R169" s="274"/>
      <c r="S169" s="274"/>
      <c r="T169" s="275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76" t="s">
        <v>425</v>
      </c>
      <c r="AU169" s="276" t="s">
        <v>80</v>
      </c>
      <c r="AV169" s="14" t="s">
        <v>80</v>
      </c>
      <c r="AW169" s="14" t="s">
        <v>4</v>
      </c>
      <c r="AX169" s="14" t="s">
        <v>78</v>
      </c>
      <c r="AY169" s="276" t="s">
        <v>137</v>
      </c>
    </row>
    <row r="170" s="2" customFormat="1" ht="66.75" customHeight="1">
      <c r="A170" s="41"/>
      <c r="B170" s="42"/>
      <c r="C170" s="209" t="s">
        <v>221</v>
      </c>
      <c r="D170" s="209" t="s">
        <v>138</v>
      </c>
      <c r="E170" s="210" t="s">
        <v>606</v>
      </c>
      <c r="F170" s="211" t="s">
        <v>607</v>
      </c>
      <c r="G170" s="212" t="s">
        <v>162</v>
      </c>
      <c r="H170" s="213">
        <v>0.95199999999999996</v>
      </c>
      <c r="I170" s="214"/>
      <c r="J170" s="215">
        <f>ROUND(I170*H170,2)</f>
        <v>0</v>
      </c>
      <c r="K170" s="211" t="s">
        <v>403</v>
      </c>
      <c r="L170" s="47"/>
      <c r="M170" s="216" t="s">
        <v>19</v>
      </c>
      <c r="N170" s="217" t="s">
        <v>42</v>
      </c>
      <c r="O170" s="87"/>
      <c r="P170" s="218">
        <f>O170*H170</f>
        <v>0</v>
      </c>
      <c r="Q170" s="218">
        <v>0</v>
      </c>
      <c r="R170" s="218">
        <f>Q170*H170</f>
        <v>0</v>
      </c>
      <c r="S170" s="218">
        <v>0</v>
      </c>
      <c r="T170" s="219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20" t="s">
        <v>143</v>
      </c>
      <c r="AT170" s="220" t="s">
        <v>138</v>
      </c>
      <c r="AU170" s="220" t="s">
        <v>80</v>
      </c>
      <c r="AY170" s="20" t="s">
        <v>137</v>
      </c>
      <c r="BE170" s="221">
        <f>IF(N170="základní",J170,0)</f>
        <v>0</v>
      </c>
      <c r="BF170" s="221">
        <f>IF(N170="snížená",J170,0)</f>
        <v>0</v>
      </c>
      <c r="BG170" s="221">
        <f>IF(N170="zákl. přenesená",J170,0)</f>
        <v>0</v>
      </c>
      <c r="BH170" s="221">
        <f>IF(N170="sníž. přenesená",J170,0)</f>
        <v>0</v>
      </c>
      <c r="BI170" s="221">
        <f>IF(N170="nulová",J170,0)</f>
        <v>0</v>
      </c>
      <c r="BJ170" s="20" t="s">
        <v>78</v>
      </c>
      <c r="BK170" s="221">
        <f>ROUND(I170*H170,2)</f>
        <v>0</v>
      </c>
      <c r="BL170" s="20" t="s">
        <v>143</v>
      </c>
      <c r="BM170" s="220" t="s">
        <v>608</v>
      </c>
    </row>
    <row r="171" s="2" customFormat="1">
      <c r="A171" s="41"/>
      <c r="B171" s="42"/>
      <c r="C171" s="43"/>
      <c r="D171" s="241" t="s">
        <v>405</v>
      </c>
      <c r="E171" s="43"/>
      <c r="F171" s="242" t="s">
        <v>609</v>
      </c>
      <c r="G171" s="43"/>
      <c r="H171" s="43"/>
      <c r="I171" s="224"/>
      <c r="J171" s="43"/>
      <c r="K171" s="43"/>
      <c r="L171" s="47"/>
      <c r="M171" s="225"/>
      <c r="N171" s="226"/>
      <c r="O171" s="87"/>
      <c r="P171" s="87"/>
      <c r="Q171" s="87"/>
      <c r="R171" s="87"/>
      <c r="S171" s="87"/>
      <c r="T171" s="88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T171" s="20" t="s">
        <v>405</v>
      </c>
      <c r="AU171" s="20" t="s">
        <v>80</v>
      </c>
    </row>
    <row r="172" s="2" customFormat="1">
      <c r="A172" s="41"/>
      <c r="B172" s="42"/>
      <c r="C172" s="43"/>
      <c r="D172" s="222" t="s">
        <v>144</v>
      </c>
      <c r="E172" s="43"/>
      <c r="F172" s="223" t="s">
        <v>610</v>
      </c>
      <c r="G172" s="43"/>
      <c r="H172" s="43"/>
      <c r="I172" s="224"/>
      <c r="J172" s="43"/>
      <c r="K172" s="43"/>
      <c r="L172" s="47"/>
      <c r="M172" s="225"/>
      <c r="N172" s="226"/>
      <c r="O172" s="87"/>
      <c r="P172" s="87"/>
      <c r="Q172" s="87"/>
      <c r="R172" s="87"/>
      <c r="S172" s="87"/>
      <c r="T172" s="88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T172" s="20" t="s">
        <v>144</v>
      </c>
      <c r="AU172" s="20" t="s">
        <v>80</v>
      </c>
    </row>
    <row r="173" s="17" customFormat="1">
      <c r="A173" s="17"/>
      <c r="B173" s="304"/>
      <c r="C173" s="305"/>
      <c r="D173" s="222" t="s">
        <v>425</v>
      </c>
      <c r="E173" s="306" t="s">
        <v>19</v>
      </c>
      <c r="F173" s="307" t="s">
        <v>611</v>
      </c>
      <c r="G173" s="305"/>
      <c r="H173" s="306" t="s">
        <v>19</v>
      </c>
      <c r="I173" s="308"/>
      <c r="J173" s="305"/>
      <c r="K173" s="305"/>
      <c r="L173" s="309"/>
      <c r="M173" s="310"/>
      <c r="N173" s="311"/>
      <c r="O173" s="311"/>
      <c r="P173" s="311"/>
      <c r="Q173" s="311"/>
      <c r="R173" s="311"/>
      <c r="S173" s="311"/>
      <c r="T173" s="312"/>
      <c r="U173" s="17"/>
      <c r="V173" s="17"/>
      <c r="W173" s="17"/>
      <c r="X173" s="17"/>
      <c r="Y173" s="17"/>
      <c r="Z173" s="17"/>
      <c r="AA173" s="17"/>
      <c r="AB173" s="17"/>
      <c r="AC173" s="17"/>
      <c r="AD173" s="17"/>
      <c r="AE173" s="17"/>
      <c r="AT173" s="313" t="s">
        <v>425</v>
      </c>
      <c r="AU173" s="313" t="s">
        <v>80</v>
      </c>
      <c r="AV173" s="17" t="s">
        <v>78</v>
      </c>
      <c r="AW173" s="17" t="s">
        <v>33</v>
      </c>
      <c r="AX173" s="17" t="s">
        <v>71</v>
      </c>
      <c r="AY173" s="313" t="s">
        <v>137</v>
      </c>
    </row>
    <row r="174" s="14" customFormat="1">
      <c r="A174" s="14"/>
      <c r="B174" s="266"/>
      <c r="C174" s="267"/>
      <c r="D174" s="222" t="s">
        <v>425</v>
      </c>
      <c r="E174" s="268" t="s">
        <v>19</v>
      </c>
      <c r="F174" s="269" t="s">
        <v>612</v>
      </c>
      <c r="G174" s="267"/>
      <c r="H174" s="270">
        <v>0.95199999999999996</v>
      </c>
      <c r="I174" s="271"/>
      <c r="J174" s="267"/>
      <c r="K174" s="267"/>
      <c r="L174" s="272"/>
      <c r="M174" s="273"/>
      <c r="N174" s="274"/>
      <c r="O174" s="274"/>
      <c r="P174" s="274"/>
      <c r="Q174" s="274"/>
      <c r="R174" s="274"/>
      <c r="S174" s="274"/>
      <c r="T174" s="275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76" t="s">
        <v>425</v>
      </c>
      <c r="AU174" s="276" t="s">
        <v>80</v>
      </c>
      <c r="AV174" s="14" t="s">
        <v>80</v>
      </c>
      <c r="AW174" s="14" t="s">
        <v>33</v>
      </c>
      <c r="AX174" s="14" t="s">
        <v>78</v>
      </c>
      <c r="AY174" s="276" t="s">
        <v>137</v>
      </c>
    </row>
    <row r="175" s="2" customFormat="1" ht="16.5" customHeight="1">
      <c r="A175" s="41"/>
      <c r="B175" s="42"/>
      <c r="C175" s="256" t="s">
        <v>185</v>
      </c>
      <c r="D175" s="256" t="s">
        <v>421</v>
      </c>
      <c r="E175" s="257" t="s">
        <v>613</v>
      </c>
      <c r="F175" s="258" t="s">
        <v>614</v>
      </c>
      <c r="G175" s="259" t="s">
        <v>193</v>
      </c>
      <c r="H175" s="260">
        <v>1.8089999999999999</v>
      </c>
      <c r="I175" s="261"/>
      <c r="J175" s="262">
        <f>ROUND(I175*H175,2)</f>
        <v>0</v>
      </c>
      <c r="K175" s="258" t="s">
        <v>403</v>
      </c>
      <c r="L175" s="263"/>
      <c r="M175" s="264" t="s">
        <v>19</v>
      </c>
      <c r="N175" s="265" t="s">
        <v>42</v>
      </c>
      <c r="O175" s="87"/>
      <c r="P175" s="218">
        <f>O175*H175</f>
        <v>0</v>
      </c>
      <c r="Q175" s="218">
        <v>1</v>
      </c>
      <c r="R175" s="218">
        <f>Q175*H175</f>
        <v>1.8089999999999999</v>
      </c>
      <c r="S175" s="218">
        <v>0</v>
      </c>
      <c r="T175" s="219">
        <f>S175*H175</f>
        <v>0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20" t="s">
        <v>153</v>
      </c>
      <c r="AT175" s="220" t="s">
        <v>421</v>
      </c>
      <c r="AU175" s="220" t="s">
        <v>80</v>
      </c>
      <c r="AY175" s="20" t="s">
        <v>137</v>
      </c>
      <c r="BE175" s="221">
        <f>IF(N175="základní",J175,0)</f>
        <v>0</v>
      </c>
      <c r="BF175" s="221">
        <f>IF(N175="snížená",J175,0)</f>
        <v>0</v>
      </c>
      <c r="BG175" s="221">
        <f>IF(N175="zákl. přenesená",J175,0)</f>
        <v>0</v>
      </c>
      <c r="BH175" s="221">
        <f>IF(N175="sníž. přenesená",J175,0)</f>
        <v>0</v>
      </c>
      <c r="BI175" s="221">
        <f>IF(N175="nulová",J175,0)</f>
        <v>0</v>
      </c>
      <c r="BJ175" s="20" t="s">
        <v>78</v>
      </c>
      <c r="BK175" s="221">
        <f>ROUND(I175*H175,2)</f>
        <v>0</v>
      </c>
      <c r="BL175" s="20" t="s">
        <v>143</v>
      </c>
      <c r="BM175" s="220" t="s">
        <v>615</v>
      </c>
    </row>
    <row r="176" s="2" customFormat="1">
      <c r="A176" s="41"/>
      <c r="B176" s="42"/>
      <c r="C176" s="43"/>
      <c r="D176" s="222" t="s">
        <v>144</v>
      </c>
      <c r="E176" s="43"/>
      <c r="F176" s="223" t="s">
        <v>616</v>
      </c>
      <c r="G176" s="43"/>
      <c r="H176" s="43"/>
      <c r="I176" s="224"/>
      <c r="J176" s="43"/>
      <c r="K176" s="43"/>
      <c r="L176" s="47"/>
      <c r="M176" s="225"/>
      <c r="N176" s="226"/>
      <c r="O176" s="87"/>
      <c r="P176" s="87"/>
      <c r="Q176" s="87"/>
      <c r="R176" s="87"/>
      <c r="S176" s="87"/>
      <c r="T176" s="88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20" t="s">
        <v>144</v>
      </c>
      <c r="AU176" s="20" t="s">
        <v>80</v>
      </c>
    </row>
    <row r="177" s="14" customFormat="1">
      <c r="A177" s="14"/>
      <c r="B177" s="266"/>
      <c r="C177" s="267"/>
      <c r="D177" s="222" t="s">
        <v>425</v>
      </c>
      <c r="E177" s="267"/>
      <c r="F177" s="269" t="s">
        <v>617</v>
      </c>
      <c r="G177" s="267"/>
      <c r="H177" s="270">
        <v>1.8089999999999999</v>
      </c>
      <c r="I177" s="271"/>
      <c r="J177" s="267"/>
      <c r="K177" s="267"/>
      <c r="L177" s="272"/>
      <c r="M177" s="273"/>
      <c r="N177" s="274"/>
      <c r="O177" s="274"/>
      <c r="P177" s="274"/>
      <c r="Q177" s="274"/>
      <c r="R177" s="274"/>
      <c r="S177" s="274"/>
      <c r="T177" s="275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76" t="s">
        <v>425</v>
      </c>
      <c r="AU177" s="276" t="s">
        <v>80</v>
      </c>
      <c r="AV177" s="14" t="s">
        <v>80</v>
      </c>
      <c r="AW177" s="14" t="s">
        <v>4</v>
      </c>
      <c r="AX177" s="14" t="s">
        <v>78</v>
      </c>
      <c r="AY177" s="276" t="s">
        <v>137</v>
      </c>
    </row>
    <row r="178" s="2" customFormat="1" ht="37.8" customHeight="1">
      <c r="A178" s="41"/>
      <c r="B178" s="42"/>
      <c r="C178" s="209" t="s">
        <v>7</v>
      </c>
      <c r="D178" s="209" t="s">
        <v>138</v>
      </c>
      <c r="E178" s="210" t="s">
        <v>618</v>
      </c>
      <c r="F178" s="211" t="s">
        <v>619</v>
      </c>
      <c r="G178" s="212" t="s">
        <v>141</v>
      </c>
      <c r="H178" s="213">
        <v>80</v>
      </c>
      <c r="I178" s="214"/>
      <c r="J178" s="215">
        <f>ROUND(I178*H178,2)</f>
        <v>0</v>
      </c>
      <c r="K178" s="211" t="s">
        <v>403</v>
      </c>
      <c r="L178" s="47"/>
      <c r="M178" s="216" t="s">
        <v>19</v>
      </c>
      <c r="N178" s="217" t="s">
        <v>42</v>
      </c>
      <c r="O178" s="87"/>
      <c r="P178" s="218">
        <f>O178*H178</f>
        <v>0</v>
      </c>
      <c r="Q178" s="218">
        <v>0</v>
      </c>
      <c r="R178" s="218">
        <f>Q178*H178</f>
        <v>0</v>
      </c>
      <c r="S178" s="218">
        <v>0</v>
      </c>
      <c r="T178" s="219">
        <f>S178*H178</f>
        <v>0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20" t="s">
        <v>143</v>
      </c>
      <c r="AT178" s="220" t="s">
        <v>138</v>
      </c>
      <c r="AU178" s="220" t="s">
        <v>80</v>
      </c>
      <c r="AY178" s="20" t="s">
        <v>137</v>
      </c>
      <c r="BE178" s="221">
        <f>IF(N178="základní",J178,0)</f>
        <v>0</v>
      </c>
      <c r="BF178" s="221">
        <f>IF(N178="snížená",J178,0)</f>
        <v>0</v>
      </c>
      <c r="BG178" s="221">
        <f>IF(N178="zákl. přenesená",J178,0)</f>
        <v>0</v>
      </c>
      <c r="BH178" s="221">
        <f>IF(N178="sníž. přenesená",J178,0)</f>
        <v>0</v>
      </c>
      <c r="BI178" s="221">
        <f>IF(N178="nulová",J178,0)</f>
        <v>0</v>
      </c>
      <c r="BJ178" s="20" t="s">
        <v>78</v>
      </c>
      <c r="BK178" s="221">
        <f>ROUND(I178*H178,2)</f>
        <v>0</v>
      </c>
      <c r="BL178" s="20" t="s">
        <v>143</v>
      </c>
      <c r="BM178" s="220" t="s">
        <v>620</v>
      </c>
    </row>
    <row r="179" s="2" customFormat="1">
      <c r="A179" s="41"/>
      <c r="B179" s="42"/>
      <c r="C179" s="43"/>
      <c r="D179" s="241" t="s">
        <v>405</v>
      </c>
      <c r="E179" s="43"/>
      <c r="F179" s="242" t="s">
        <v>621</v>
      </c>
      <c r="G179" s="43"/>
      <c r="H179" s="43"/>
      <c r="I179" s="224"/>
      <c r="J179" s="43"/>
      <c r="K179" s="43"/>
      <c r="L179" s="47"/>
      <c r="M179" s="225"/>
      <c r="N179" s="226"/>
      <c r="O179" s="87"/>
      <c r="P179" s="87"/>
      <c r="Q179" s="87"/>
      <c r="R179" s="87"/>
      <c r="S179" s="87"/>
      <c r="T179" s="88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20" t="s">
        <v>405</v>
      </c>
      <c r="AU179" s="20" t="s">
        <v>80</v>
      </c>
    </row>
    <row r="180" s="2" customFormat="1" ht="37.8" customHeight="1">
      <c r="A180" s="41"/>
      <c r="B180" s="42"/>
      <c r="C180" s="209" t="s">
        <v>190</v>
      </c>
      <c r="D180" s="209" t="s">
        <v>138</v>
      </c>
      <c r="E180" s="210" t="s">
        <v>622</v>
      </c>
      <c r="F180" s="211" t="s">
        <v>623</v>
      </c>
      <c r="G180" s="212" t="s">
        <v>141</v>
      </c>
      <c r="H180" s="213">
        <v>80</v>
      </c>
      <c r="I180" s="214"/>
      <c r="J180" s="215">
        <f>ROUND(I180*H180,2)</f>
        <v>0</v>
      </c>
      <c r="K180" s="211" t="s">
        <v>403</v>
      </c>
      <c r="L180" s="47"/>
      <c r="M180" s="216" t="s">
        <v>19</v>
      </c>
      <c r="N180" s="217" t="s">
        <v>42</v>
      </c>
      <c r="O180" s="87"/>
      <c r="P180" s="218">
        <f>O180*H180</f>
        <v>0</v>
      </c>
      <c r="Q180" s="218">
        <v>0</v>
      </c>
      <c r="R180" s="218">
        <f>Q180*H180</f>
        <v>0</v>
      </c>
      <c r="S180" s="218">
        <v>0</v>
      </c>
      <c r="T180" s="219">
        <f>S180*H180</f>
        <v>0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20" t="s">
        <v>143</v>
      </c>
      <c r="AT180" s="220" t="s">
        <v>138</v>
      </c>
      <c r="AU180" s="220" t="s">
        <v>80</v>
      </c>
      <c r="AY180" s="20" t="s">
        <v>137</v>
      </c>
      <c r="BE180" s="221">
        <f>IF(N180="základní",J180,0)</f>
        <v>0</v>
      </c>
      <c r="BF180" s="221">
        <f>IF(N180="snížená",J180,0)</f>
        <v>0</v>
      </c>
      <c r="BG180" s="221">
        <f>IF(N180="zákl. přenesená",J180,0)</f>
        <v>0</v>
      </c>
      <c r="BH180" s="221">
        <f>IF(N180="sníž. přenesená",J180,0)</f>
        <v>0</v>
      </c>
      <c r="BI180" s="221">
        <f>IF(N180="nulová",J180,0)</f>
        <v>0</v>
      </c>
      <c r="BJ180" s="20" t="s">
        <v>78</v>
      </c>
      <c r="BK180" s="221">
        <f>ROUND(I180*H180,2)</f>
        <v>0</v>
      </c>
      <c r="BL180" s="20" t="s">
        <v>143</v>
      </c>
      <c r="BM180" s="220" t="s">
        <v>624</v>
      </c>
    </row>
    <row r="181" s="2" customFormat="1">
      <c r="A181" s="41"/>
      <c r="B181" s="42"/>
      <c r="C181" s="43"/>
      <c r="D181" s="241" t="s">
        <v>405</v>
      </c>
      <c r="E181" s="43"/>
      <c r="F181" s="242" t="s">
        <v>625</v>
      </c>
      <c r="G181" s="43"/>
      <c r="H181" s="43"/>
      <c r="I181" s="224"/>
      <c r="J181" s="43"/>
      <c r="K181" s="43"/>
      <c r="L181" s="47"/>
      <c r="M181" s="225"/>
      <c r="N181" s="226"/>
      <c r="O181" s="87"/>
      <c r="P181" s="87"/>
      <c r="Q181" s="87"/>
      <c r="R181" s="87"/>
      <c r="S181" s="87"/>
      <c r="T181" s="88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T181" s="20" t="s">
        <v>405</v>
      </c>
      <c r="AU181" s="20" t="s">
        <v>80</v>
      </c>
    </row>
    <row r="182" s="2" customFormat="1" ht="16.5" customHeight="1">
      <c r="A182" s="41"/>
      <c r="B182" s="42"/>
      <c r="C182" s="256" t="s">
        <v>235</v>
      </c>
      <c r="D182" s="256" t="s">
        <v>421</v>
      </c>
      <c r="E182" s="257" t="s">
        <v>626</v>
      </c>
      <c r="F182" s="258" t="s">
        <v>627</v>
      </c>
      <c r="G182" s="259" t="s">
        <v>628</v>
      </c>
      <c r="H182" s="260">
        <v>2.3999999999999999</v>
      </c>
      <c r="I182" s="261"/>
      <c r="J182" s="262">
        <f>ROUND(I182*H182,2)</f>
        <v>0</v>
      </c>
      <c r="K182" s="258" t="s">
        <v>403</v>
      </c>
      <c r="L182" s="263"/>
      <c r="M182" s="264" t="s">
        <v>19</v>
      </c>
      <c r="N182" s="265" t="s">
        <v>42</v>
      </c>
      <c r="O182" s="87"/>
      <c r="P182" s="218">
        <f>O182*H182</f>
        <v>0</v>
      </c>
      <c r="Q182" s="218">
        <v>0</v>
      </c>
      <c r="R182" s="218">
        <f>Q182*H182</f>
        <v>0</v>
      </c>
      <c r="S182" s="218">
        <v>0</v>
      </c>
      <c r="T182" s="219">
        <f>S182*H182</f>
        <v>0</v>
      </c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R182" s="220" t="s">
        <v>153</v>
      </c>
      <c r="AT182" s="220" t="s">
        <v>421</v>
      </c>
      <c r="AU182" s="220" t="s">
        <v>80</v>
      </c>
      <c r="AY182" s="20" t="s">
        <v>137</v>
      </c>
      <c r="BE182" s="221">
        <f>IF(N182="základní",J182,0)</f>
        <v>0</v>
      </c>
      <c r="BF182" s="221">
        <f>IF(N182="snížená",J182,0)</f>
        <v>0</v>
      </c>
      <c r="BG182" s="221">
        <f>IF(N182="zákl. přenesená",J182,0)</f>
        <v>0</v>
      </c>
      <c r="BH182" s="221">
        <f>IF(N182="sníž. přenesená",J182,0)</f>
        <v>0</v>
      </c>
      <c r="BI182" s="221">
        <f>IF(N182="nulová",J182,0)</f>
        <v>0</v>
      </c>
      <c r="BJ182" s="20" t="s">
        <v>78</v>
      </c>
      <c r="BK182" s="221">
        <f>ROUND(I182*H182,2)</f>
        <v>0</v>
      </c>
      <c r="BL182" s="20" t="s">
        <v>143</v>
      </c>
      <c r="BM182" s="220" t="s">
        <v>629</v>
      </c>
    </row>
    <row r="183" s="14" customFormat="1">
      <c r="A183" s="14"/>
      <c r="B183" s="266"/>
      <c r="C183" s="267"/>
      <c r="D183" s="222" t="s">
        <v>425</v>
      </c>
      <c r="E183" s="267"/>
      <c r="F183" s="269" t="s">
        <v>630</v>
      </c>
      <c r="G183" s="267"/>
      <c r="H183" s="270">
        <v>2.3999999999999999</v>
      </c>
      <c r="I183" s="271"/>
      <c r="J183" s="267"/>
      <c r="K183" s="267"/>
      <c r="L183" s="272"/>
      <c r="M183" s="273"/>
      <c r="N183" s="274"/>
      <c r="O183" s="274"/>
      <c r="P183" s="274"/>
      <c r="Q183" s="274"/>
      <c r="R183" s="274"/>
      <c r="S183" s="274"/>
      <c r="T183" s="275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76" t="s">
        <v>425</v>
      </c>
      <c r="AU183" s="276" t="s">
        <v>80</v>
      </c>
      <c r="AV183" s="14" t="s">
        <v>80</v>
      </c>
      <c r="AW183" s="14" t="s">
        <v>4</v>
      </c>
      <c r="AX183" s="14" t="s">
        <v>78</v>
      </c>
      <c r="AY183" s="276" t="s">
        <v>137</v>
      </c>
    </row>
    <row r="184" s="2" customFormat="1" ht="37.8" customHeight="1">
      <c r="A184" s="41"/>
      <c r="B184" s="42"/>
      <c r="C184" s="209" t="s">
        <v>194</v>
      </c>
      <c r="D184" s="209" t="s">
        <v>138</v>
      </c>
      <c r="E184" s="210" t="s">
        <v>631</v>
      </c>
      <c r="F184" s="211" t="s">
        <v>632</v>
      </c>
      <c r="G184" s="212" t="s">
        <v>141</v>
      </c>
      <c r="H184" s="213">
        <v>80</v>
      </c>
      <c r="I184" s="214"/>
      <c r="J184" s="215">
        <f>ROUND(I184*H184,2)</f>
        <v>0</v>
      </c>
      <c r="K184" s="211" t="s">
        <v>403</v>
      </c>
      <c r="L184" s="47"/>
      <c r="M184" s="216" t="s">
        <v>19</v>
      </c>
      <c r="N184" s="217" t="s">
        <v>42</v>
      </c>
      <c r="O184" s="87"/>
      <c r="P184" s="218">
        <f>O184*H184</f>
        <v>0</v>
      </c>
      <c r="Q184" s="218">
        <v>0</v>
      </c>
      <c r="R184" s="218">
        <f>Q184*H184</f>
        <v>0</v>
      </c>
      <c r="S184" s="218">
        <v>0</v>
      </c>
      <c r="T184" s="219">
        <f>S184*H184</f>
        <v>0</v>
      </c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R184" s="220" t="s">
        <v>143</v>
      </c>
      <c r="AT184" s="220" t="s">
        <v>138</v>
      </c>
      <c r="AU184" s="220" t="s">
        <v>80</v>
      </c>
      <c r="AY184" s="20" t="s">
        <v>137</v>
      </c>
      <c r="BE184" s="221">
        <f>IF(N184="základní",J184,0)</f>
        <v>0</v>
      </c>
      <c r="BF184" s="221">
        <f>IF(N184="snížená",J184,0)</f>
        <v>0</v>
      </c>
      <c r="BG184" s="221">
        <f>IF(N184="zákl. přenesená",J184,0)</f>
        <v>0</v>
      </c>
      <c r="BH184" s="221">
        <f>IF(N184="sníž. přenesená",J184,0)</f>
        <v>0</v>
      </c>
      <c r="BI184" s="221">
        <f>IF(N184="nulová",J184,0)</f>
        <v>0</v>
      </c>
      <c r="BJ184" s="20" t="s">
        <v>78</v>
      </c>
      <c r="BK184" s="221">
        <f>ROUND(I184*H184,2)</f>
        <v>0</v>
      </c>
      <c r="BL184" s="20" t="s">
        <v>143</v>
      </c>
      <c r="BM184" s="220" t="s">
        <v>633</v>
      </c>
    </row>
    <row r="185" s="2" customFormat="1">
      <c r="A185" s="41"/>
      <c r="B185" s="42"/>
      <c r="C185" s="43"/>
      <c r="D185" s="241" t="s">
        <v>405</v>
      </c>
      <c r="E185" s="43"/>
      <c r="F185" s="242" t="s">
        <v>634</v>
      </c>
      <c r="G185" s="43"/>
      <c r="H185" s="43"/>
      <c r="I185" s="224"/>
      <c r="J185" s="43"/>
      <c r="K185" s="43"/>
      <c r="L185" s="47"/>
      <c r="M185" s="225"/>
      <c r="N185" s="226"/>
      <c r="O185" s="87"/>
      <c r="P185" s="87"/>
      <c r="Q185" s="87"/>
      <c r="R185" s="87"/>
      <c r="S185" s="87"/>
      <c r="T185" s="88"/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T185" s="20" t="s">
        <v>405</v>
      </c>
      <c r="AU185" s="20" t="s">
        <v>80</v>
      </c>
    </row>
    <row r="186" s="2" customFormat="1" ht="16.5" customHeight="1">
      <c r="A186" s="41"/>
      <c r="B186" s="42"/>
      <c r="C186" s="256" t="s">
        <v>244</v>
      </c>
      <c r="D186" s="256" t="s">
        <v>421</v>
      </c>
      <c r="E186" s="257" t="s">
        <v>635</v>
      </c>
      <c r="F186" s="258" t="s">
        <v>636</v>
      </c>
      <c r="G186" s="259" t="s">
        <v>162</v>
      </c>
      <c r="H186" s="260">
        <v>8.8000000000000007</v>
      </c>
      <c r="I186" s="261"/>
      <c r="J186" s="262">
        <f>ROUND(I186*H186,2)</f>
        <v>0</v>
      </c>
      <c r="K186" s="258" t="s">
        <v>403</v>
      </c>
      <c r="L186" s="263"/>
      <c r="M186" s="264" t="s">
        <v>19</v>
      </c>
      <c r="N186" s="265" t="s">
        <v>42</v>
      </c>
      <c r="O186" s="87"/>
      <c r="P186" s="218">
        <f>O186*H186</f>
        <v>0</v>
      </c>
      <c r="Q186" s="218">
        <v>0</v>
      </c>
      <c r="R186" s="218">
        <f>Q186*H186</f>
        <v>0</v>
      </c>
      <c r="S186" s="218">
        <v>0</v>
      </c>
      <c r="T186" s="219">
        <f>S186*H186</f>
        <v>0</v>
      </c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R186" s="220" t="s">
        <v>153</v>
      </c>
      <c r="AT186" s="220" t="s">
        <v>421</v>
      </c>
      <c r="AU186" s="220" t="s">
        <v>80</v>
      </c>
      <c r="AY186" s="20" t="s">
        <v>137</v>
      </c>
      <c r="BE186" s="221">
        <f>IF(N186="základní",J186,0)</f>
        <v>0</v>
      </c>
      <c r="BF186" s="221">
        <f>IF(N186="snížená",J186,0)</f>
        <v>0</v>
      </c>
      <c r="BG186" s="221">
        <f>IF(N186="zákl. přenesená",J186,0)</f>
        <v>0</v>
      </c>
      <c r="BH186" s="221">
        <f>IF(N186="sníž. přenesená",J186,0)</f>
        <v>0</v>
      </c>
      <c r="BI186" s="221">
        <f>IF(N186="nulová",J186,0)</f>
        <v>0</v>
      </c>
      <c r="BJ186" s="20" t="s">
        <v>78</v>
      </c>
      <c r="BK186" s="221">
        <f>ROUND(I186*H186,2)</f>
        <v>0</v>
      </c>
      <c r="BL186" s="20" t="s">
        <v>143</v>
      </c>
      <c r="BM186" s="220" t="s">
        <v>637</v>
      </c>
    </row>
    <row r="187" s="14" customFormat="1">
      <c r="A187" s="14"/>
      <c r="B187" s="266"/>
      <c r="C187" s="267"/>
      <c r="D187" s="222" t="s">
        <v>425</v>
      </c>
      <c r="E187" s="267"/>
      <c r="F187" s="269" t="s">
        <v>638</v>
      </c>
      <c r="G187" s="267"/>
      <c r="H187" s="270">
        <v>8.8000000000000007</v>
      </c>
      <c r="I187" s="271"/>
      <c r="J187" s="267"/>
      <c r="K187" s="267"/>
      <c r="L187" s="272"/>
      <c r="M187" s="273"/>
      <c r="N187" s="274"/>
      <c r="O187" s="274"/>
      <c r="P187" s="274"/>
      <c r="Q187" s="274"/>
      <c r="R187" s="274"/>
      <c r="S187" s="274"/>
      <c r="T187" s="275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76" t="s">
        <v>425</v>
      </c>
      <c r="AU187" s="276" t="s">
        <v>80</v>
      </c>
      <c r="AV187" s="14" t="s">
        <v>80</v>
      </c>
      <c r="AW187" s="14" t="s">
        <v>4</v>
      </c>
      <c r="AX187" s="14" t="s">
        <v>78</v>
      </c>
      <c r="AY187" s="276" t="s">
        <v>137</v>
      </c>
    </row>
    <row r="188" s="2" customFormat="1" ht="24.15" customHeight="1">
      <c r="A188" s="41"/>
      <c r="B188" s="42"/>
      <c r="C188" s="209" t="s">
        <v>199</v>
      </c>
      <c r="D188" s="209" t="s">
        <v>138</v>
      </c>
      <c r="E188" s="210" t="s">
        <v>639</v>
      </c>
      <c r="F188" s="211" t="s">
        <v>640</v>
      </c>
      <c r="G188" s="212" t="s">
        <v>141</v>
      </c>
      <c r="H188" s="213">
        <v>80</v>
      </c>
      <c r="I188" s="214"/>
      <c r="J188" s="215">
        <f>ROUND(I188*H188,2)</f>
        <v>0</v>
      </c>
      <c r="K188" s="211" t="s">
        <v>403</v>
      </c>
      <c r="L188" s="47"/>
      <c r="M188" s="216" t="s">
        <v>19</v>
      </c>
      <c r="N188" s="217" t="s">
        <v>42</v>
      </c>
      <c r="O188" s="87"/>
      <c r="P188" s="218">
        <f>O188*H188</f>
        <v>0</v>
      </c>
      <c r="Q188" s="218">
        <v>0</v>
      </c>
      <c r="R188" s="218">
        <f>Q188*H188</f>
        <v>0</v>
      </c>
      <c r="S188" s="218">
        <v>0</v>
      </c>
      <c r="T188" s="219">
        <f>S188*H188</f>
        <v>0</v>
      </c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R188" s="220" t="s">
        <v>143</v>
      </c>
      <c r="AT188" s="220" t="s">
        <v>138</v>
      </c>
      <c r="AU188" s="220" t="s">
        <v>80</v>
      </c>
      <c r="AY188" s="20" t="s">
        <v>137</v>
      </c>
      <c r="BE188" s="221">
        <f>IF(N188="základní",J188,0)</f>
        <v>0</v>
      </c>
      <c r="BF188" s="221">
        <f>IF(N188="snížená",J188,0)</f>
        <v>0</v>
      </c>
      <c r="BG188" s="221">
        <f>IF(N188="zákl. přenesená",J188,0)</f>
        <v>0</v>
      </c>
      <c r="BH188" s="221">
        <f>IF(N188="sníž. přenesená",J188,0)</f>
        <v>0</v>
      </c>
      <c r="BI188" s="221">
        <f>IF(N188="nulová",J188,0)</f>
        <v>0</v>
      </c>
      <c r="BJ188" s="20" t="s">
        <v>78</v>
      </c>
      <c r="BK188" s="221">
        <f>ROUND(I188*H188,2)</f>
        <v>0</v>
      </c>
      <c r="BL188" s="20" t="s">
        <v>143</v>
      </c>
      <c r="BM188" s="220" t="s">
        <v>641</v>
      </c>
    </row>
    <row r="189" s="2" customFormat="1">
      <c r="A189" s="41"/>
      <c r="B189" s="42"/>
      <c r="C189" s="43"/>
      <c r="D189" s="241" t="s">
        <v>405</v>
      </c>
      <c r="E189" s="43"/>
      <c r="F189" s="242" t="s">
        <v>642</v>
      </c>
      <c r="G189" s="43"/>
      <c r="H189" s="43"/>
      <c r="I189" s="224"/>
      <c r="J189" s="43"/>
      <c r="K189" s="43"/>
      <c r="L189" s="47"/>
      <c r="M189" s="225"/>
      <c r="N189" s="226"/>
      <c r="O189" s="87"/>
      <c r="P189" s="87"/>
      <c r="Q189" s="87"/>
      <c r="R189" s="87"/>
      <c r="S189" s="87"/>
      <c r="T189" s="88"/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T189" s="20" t="s">
        <v>405</v>
      </c>
      <c r="AU189" s="20" t="s">
        <v>80</v>
      </c>
    </row>
    <row r="190" s="2" customFormat="1" ht="21.75" customHeight="1">
      <c r="A190" s="41"/>
      <c r="B190" s="42"/>
      <c r="C190" s="209" t="s">
        <v>257</v>
      </c>
      <c r="D190" s="209" t="s">
        <v>138</v>
      </c>
      <c r="E190" s="210" t="s">
        <v>643</v>
      </c>
      <c r="F190" s="211" t="s">
        <v>644</v>
      </c>
      <c r="G190" s="212" t="s">
        <v>141</v>
      </c>
      <c r="H190" s="213">
        <v>80</v>
      </c>
      <c r="I190" s="214"/>
      <c r="J190" s="215">
        <f>ROUND(I190*H190,2)</f>
        <v>0</v>
      </c>
      <c r="K190" s="211" t="s">
        <v>403</v>
      </c>
      <c r="L190" s="47"/>
      <c r="M190" s="216" t="s">
        <v>19</v>
      </c>
      <c r="N190" s="217" t="s">
        <v>42</v>
      </c>
      <c r="O190" s="87"/>
      <c r="P190" s="218">
        <f>O190*H190</f>
        <v>0</v>
      </c>
      <c r="Q190" s="218">
        <v>0</v>
      </c>
      <c r="R190" s="218">
        <f>Q190*H190</f>
        <v>0</v>
      </c>
      <c r="S190" s="218">
        <v>0</v>
      </c>
      <c r="T190" s="219">
        <f>S190*H190</f>
        <v>0</v>
      </c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R190" s="220" t="s">
        <v>143</v>
      </c>
      <c r="AT190" s="220" t="s">
        <v>138</v>
      </c>
      <c r="AU190" s="220" t="s">
        <v>80</v>
      </c>
      <c r="AY190" s="20" t="s">
        <v>137</v>
      </c>
      <c r="BE190" s="221">
        <f>IF(N190="základní",J190,0)</f>
        <v>0</v>
      </c>
      <c r="BF190" s="221">
        <f>IF(N190="snížená",J190,0)</f>
        <v>0</v>
      </c>
      <c r="BG190" s="221">
        <f>IF(N190="zákl. přenesená",J190,0)</f>
        <v>0</v>
      </c>
      <c r="BH190" s="221">
        <f>IF(N190="sníž. přenesená",J190,0)</f>
        <v>0</v>
      </c>
      <c r="BI190" s="221">
        <f>IF(N190="nulová",J190,0)</f>
        <v>0</v>
      </c>
      <c r="BJ190" s="20" t="s">
        <v>78</v>
      </c>
      <c r="BK190" s="221">
        <f>ROUND(I190*H190,2)</f>
        <v>0</v>
      </c>
      <c r="BL190" s="20" t="s">
        <v>143</v>
      </c>
      <c r="BM190" s="220" t="s">
        <v>645</v>
      </c>
    </row>
    <row r="191" s="2" customFormat="1">
      <c r="A191" s="41"/>
      <c r="B191" s="42"/>
      <c r="C191" s="43"/>
      <c r="D191" s="241" t="s">
        <v>405</v>
      </c>
      <c r="E191" s="43"/>
      <c r="F191" s="242" t="s">
        <v>646</v>
      </c>
      <c r="G191" s="43"/>
      <c r="H191" s="43"/>
      <c r="I191" s="224"/>
      <c r="J191" s="43"/>
      <c r="K191" s="43"/>
      <c r="L191" s="47"/>
      <c r="M191" s="225"/>
      <c r="N191" s="226"/>
      <c r="O191" s="87"/>
      <c r="P191" s="87"/>
      <c r="Q191" s="87"/>
      <c r="R191" s="87"/>
      <c r="S191" s="87"/>
      <c r="T191" s="88"/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T191" s="20" t="s">
        <v>405</v>
      </c>
      <c r="AU191" s="20" t="s">
        <v>80</v>
      </c>
    </row>
    <row r="192" s="11" customFormat="1" ht="22.8" customHeight="1">
      <c r="A192" s="11"/>
      <c r="B192" s="195"/>
      <c r="C192" s="196"/>
      <c r="D192" s="197" t="s">
        <v>70</v>
      </c>
      <c r="E192" s="239" t="s">
        <v>80</v>
      </c>
      <c r="F192" s="239" t="s">
        <v>647</v>
      </c>
      <c r="G192" s="196"/>
      <c r="H192" s="196"/>
      <c r="I192" s="199"/>
      <c r="J192" s="240">
        <f>BK192</f>
        <v>0</v>
      </c>
      <c r="K192" s="196"/>
      <c r="L192" s="201"/>
      <c r="M192" s="202"/>
      <c r="N192" s="203"/>
      <c r="O192" s="203"/>
      <c r="P192" s="204">
        <f>SUM(P193:P208)</f>
        <v>0</v>
      </c>
      <c r="Q192" s="203"/>
      <c r="R192" s="204">
        <f>SUM(R193:R208)</f>
        <v>8.031052626368</v>
      </c>
      <c r="S192" s="203"/>
      <c r="T192" s="205">
        <f>SUM(T193:T208)</f>
        <v>0</v>
      </c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  <c r="AE192" s="11"/>
      <c r="AR192" s="206" t="s">
        <v>78</v>
      </c>
      <c r="AT192" s="207" t="s">
        <v>70</v>
      </c>
      <c r="AU192" s="207" t="s">
        <v>78</v>
      </c>
      <c r="AY192" s="206" t="s">
        <v>137</v>
      </c>
      <c r="BK192" s="208">
        <f>SUM(BK193:BK208)</f>
        <v>0</v>
      </c>
    </row>
    <row r="193" s="2" customFormat="1" ht="55.5" customHeight="1">
      <c r="A193" s="41"/>
      <c r="B193" s="42"/>
      <c r="C193" s="209" t="s">
        <v>202</v>
      </c>
      <c r="D193" s="209" t="s">
        <v>138</v>
      </c>
      <c r="E193" s="210" t="s">
        <v>648</v>
      </c>
      <c r="F193" s="211" t="s">
        <v>649</v>
      </c>
      <c r="G193" s="212" t="s">
        <v>169</v>
      </c>
      <c r="H193" s="213">
        <v>26.5</v>
      </c>
      <c r="I193" s="214"/>
      <c r="J193" s="215">
        <f>ROUND(I193*H193,2)</f>
        <v>0</v>
      </c>
      <c r="K193" s="211" t="s">
        <v>403</v>
      </c>
      <c r="L193" s="47"/>
      <c r="M193" s="216" t="s">
        <v>19</v>
      </c>
      <c r="N193" s="217" t="s">
        <v>42</v>
      </c>
      <c r="O193" s="87"/>
      <c r="P193" s="218">
        <f>O193*H193</f>
        <v>0</v>
      </c>
      <c r="Q193" s="218">
        <v>0.2046936</v>
      </c>
      <c r="R193" s="218">
        <f>Q193*H193</f>
        <v>5.4243804000000004</v>
      </c>
      <c r="S193" s="218">
        <v>0</v>
      </c>
      <c r="T193" s="219">
        <f>S193*H193</f>
        <v>0</v>
      </c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R193" s="220" t="s">
        <v>143</v>
      </c>
      <c r="AT193" s="220" t="s">
        <v>138</v>
      </c>
      <c r="AU193" s="220" t="s">
        <v>80</v>
      </c>
      <c r="AY193" s="20" t="s">
        <v>137</v>
      </c>
      <c r="BE193" s="221">
        <f>IF(N193="základní",J193,0)</f>
        <v>0</v>
      </c>
      <c r="BF193" s="221">
        <f>IF(N193="snížená",J193,0)</f>
        <v>0</v>
      </c>
      <c r="BG193" s="221">
        <f>IF(N193="zákl. přenesená",J193,0)</f>
        <v>0</v>
      </c>
      <c r="BH193" s="221">
        <f>IF(N193="sníž. přenesená",J193,0)</f>
        <v>0</v>
      </c>
      <c r="BI193" s="221">
        <f>IF(N193="nulová",J193,0)</f>
        <v>0</v>
      </c>
      <c r="BJ193" s="20" t="s">
        <v>78</v>
      </c>
      <c r="BK193" s="221">
        <f>ROUND(I193*H193,2)</f>
        <v>0</v>
      </c>
      <c r="BL193" s="20" t="s">
        <v>143</v>
      </c>
      <c r="BM193" s="220" t="s">
        <v>650</v>
      </c>
    </row>
    <row r="194" s="2" customFormat="1">
      <c r="A194" s="41"/>
      <c r="B194" s="42"/>
      <c r="C194" s="43"/>
      <c r="D194" s="241" t="s">
        <v>405</v>
      </c>
      <c r="E194" s="43"/>
      <c r="F194" s="242" t="s">
        <v>651</v>
      </c>
      <c r="G194" s="43"/>
      <c r="H194" s="43"/>
      <c r="I194" s="224"/>
      <c r="J194" s="43"/>
      <c r="K194" s="43"/>
      <c r="L194" s="47"/>
      <c r="M194" s="225"/>
      <c r="N194" s="226"/>
      <c r="O194" s="87"/>
      <c r="P194" s="87"/>
      <c r="Q194" s="87"/>
      <c r="R194" s="87"/>
      <c r="S194" s="87"/>
      <c r="T194" s="88"/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T194" s="20" t="s">
        <v>405</v>
      </c>
      <c r="AU194" s="20" t="s">
        <v>80</v>
      </c>
    </row>
    <row r="195" s="14" customFormat="1">
      <c r="A195" s="14"/>
      <c r="B195" s="266"/>
      <c r="C195" s="267"/>
      <c r="D195" s="222" t="s">
        <v>425</v>
      </c>
      <c r="E195" s="268" t="s">
        <v>19</v>
      </c>
      <c r="F195" s="269" t="s">
        <v>652</v>
      </c>
      <c r="G195" s="267"/>
      <c r="H195" s="270">
        <v>26.5</v>
      </c>
      <c r="I195" s="271"/>
      <c r="J195" s="267"/>
      <c r="K195" s="267"/>
      <c r="L195" s="272"/>
      <c r="M195" s="273"/>
      <c r="N195" s="274"/>
      <c r="O195" s="274"/>
      <c r="P195" s="274"/>
      <c r="Q195" s="274"/>
      <c r="R195" s="274"/>
      <c r="S195" s="274"/>
      <c r="T195" s="275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76" t="s">
        <v>425</v>
      </c>
      <c r="AU195" s="276" t="s">
        <v>80</v>
      </c>
      <c r="AV195" s="14" t="s">
        <v>80</v>
      </c>
      <c r="AW195" s="14" t="s">
        <v>33</v>
      </c>
      <c r="AX195" s="14" t="s">
        <v>78</v>
      </c>
      <c r="AY195" s="276" t="s">
        <v>137</v>
      </c>
    </row>
    <row r="196" s="2" customFormat="1" ht="37.8" customHeight="1">
      <c r="A196" s="41"/>
      <c r="B196" s="42"/>
      <c r="C196" s="209" t="s">
        <v>266</v>
      </c>
      <c r="D196" s="209" t="s">
        <v>138</v>
      </c>
      <c r="E196" s="210" t="s">
        <v>653</v>
      </c>
      <c r="F196" s="211" t="s">
        <v>654</v>
      </c>
      <c r="G196" s="212" t="s">
        <v>141</v>
      </c>
      <c r="H196" s="213">
        <v>79.5</v>
      </c>
      <c r="I196" s="214"/>
      <c r="J196" s="215">
        <f>ROUND(I196*H196,2)</f>
        <v>0</v>
      </c>
      <c r="K196" s="211" t="s">
        <v>403</v>
      </c>
      <c r="L196" s="47"/>
      <c r="M196" s="216" t="s">
        <v>19</v>
      </c>
      <c r="N196" s="217" t="s">
        <v>42</v>
      </c>
      <c r="O196" s="87"/>
      <c r="P196" s="218">
        <f>O196*H196</f>
        <v>0</v>
      </c>
      <c r="Q196" s="218">
        <v>0.00010000000000000001</v>
      </c>
      <c r="R196" s="218">
        <f>Q196*H196</f>
        <v>0.0079500000000000005</v>
      </c>
      <c r="S196" s="218">
        <v>0</v>
      </c>
      <c r="T196" s="219">
        <f>S196*H196</f>
        <v>0</v>
      </c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R196" s="220" t="s">
        <v>143</v>
      </c>
      <c r="AT196" s="220" t="s">
        <v>138</v>
      </c>
      <c r="AU196" s="220" t="s">
        <v>80</v>
      </c>
      <c r="AY196" s="20" t="s">
        <v>137</v>
      </c>
      <c r="BE196" s="221">
        <f>IF(N196="základní",J196,0)</f>
        <v>0</v>
      </c>
      <c r="BF196" s="221">
        <f>IF(N196="snížená",J196,0)</f>
        <v>0</v>
      </c>
      <c r="BG196" s="221">
        <f>IF(N196="zákl. přenesená",J196,0)</f>
        <v>0</v>
      </c>
      <c r="BH196" s="221">
        <f>IF(N196="sníž. přenesená",J196,0)</f>
        <v>0</v>
      </c>
      <c r="BI196" s="221">
        <f>IF(N196="nulová",J196,0)</f>
        <v>0</v>
      </c>
      <c r="BJ196" s="20" t="s">
        <v>78</v>
      </c>
      <c r="BK196" s="221">
        <f>ROUND(I196*H196,2)</f>
        <v>0</v>
      </c>
      <c r="BL196" s="20" t="s">
        <v>143</v>
      </c>
      <c r="BM196" s="220" t="s">
        <v>655</v>
      </c>
    </row>
    <row r="197" s="2" customFormat="1">
      <c r="A197" s="41"/>
      <c r="B197" s="42"/>
      <c r="C197" s="43"/>
      <c r="D197" s="241" t="s">
        <v>405</v>
      </c>
      <c r="E197" s="43"/>
      <c r="F197" s="242" t="s">
        <v>656</v>
      </c>
      <c r="G197" s="43"/>
      <c r="H197" s="43"/>
      <c r="I197" s="224"/>
      <c r="J197" s="43"/>
      <c r="K197" s="43"/>
      <c r="L197" s="47"/>
      <c r="M197" s="225"/>
      <c r="N197" s="226"/>
      <c r="O197" s="87"/>
      <c r="P197" s="87"/>
      <c r="Q197" s="87"/>
      <c r="R197" s="87"/>
      <c r="S197" s="87"/>
      <c r="T197" s="88"/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T197" s="20" t="s">
        <v>405</v>
      </c>
      <c r="AU197" s="20" t="s">
        <v>80</v>
      </c>
    </row>
    <row r="198" s="14" customFormat="1">
      <c r="A198" s="14"/>
      <c r="B198" s="266"/>
      <c r="C198" s="267"/>
      <c r="D198" s="222" t="s">
        <v>425</v>
      </c>
      <c r="E198" s="268" t="s">
        <v>19</v>
      </c>
      <c r="F198" s="269" t="s">
        <v>657</v>
      </c>
      <c r="G198" s="267"/>
      <c r="H198" s="270">
        <v>79.5</v>
      </c>
      <c r="I198" s="271"/>
      <c r="J198" s="267"/>
      <c r="K198" s="267"/>
      <c r="L198" s="272"/>
      <c r="M198" s="273"/>
      <c r="N198" s="274"/>
      <c r="O198" s="274"/>
      <c r="P198" s="274"/>
      <c r="Q198" s="274"/>
      <c r="R198" s="274"/>
      <c r="S198" s="274"/>
      <c r="T198" s="275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76" t="s">
        <v>425</v>
      </c>
      <c r="AU198" s="276" t="s">
        <v>80</v>
      </c>
      <c r="AV198" s="14" t="s">
        <v>80</v>
      </c>
      <c r="AW198" s="14" t="s">
        <v>33</v>
      </c>
      <c r="AX198" s="14" t="s">
        <v>78</v>
      </c>
      <c r="AY198" s="276" t="s">
        <v>137</v>
      </c>
    </row>
    <row r="199" s="2" customFormat="1" ht="24.15" customHeight="1">
      <c r="A199" s="41"/>
      <c r="B199" s="42"/>
      <c r="C199" s="256" t="s">
        <v>205</v>
      </c>
      <c r="D199" s="256" t="s">
        <v>421</v>
      </c>
      <c r="E199" s="257" t="s">
        <v>658</v>
      </c>
      <c r="F199" s="258" t="s">
        <v>659</v>
      </c>
      <c r="G199" s="259" t="s">
        <v>141</v>
      </c>
      <c r="H199" s="260">
        <v>83.474999999999994</v>
      </c>
      <c r="I199" s="261"/>
      <c r="J199" s="262">
        <f>ROUND(I199*H199,2)</f>
        <v>0</v>
      </c>
      <c r="K199" s="258" t="s">
        <v>660</v>
      </c>
      <c r="L199" s="263"/>
      <c r="M199" s="264" t="s">
        <v>19</v>
      </c>
      <c r="N199" s="265" t="s">
        <v>42</v>
      </c>
      <c r="O199" s="87"/>
      <c r="P199" s="218">
        <f>O199*H199</f>
        <v>0</v>
      </c>
      <c r="Q199" s="218">
        <v>0.0014</v>
      </c>
      <c r="R199" s="218">
        <f>Q199*H199</f>
        <v>0.116865</v>
      </c>
      <c r="S199" s="218">
        <v>0</v>
      </c>
      <c r="T199" s="219">
        <f>S199*H199</f>
        <v>0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20" t="s">
        <v>153</v>
      </c>
      <c r="AT199" s="220" t="s">
        <v>421</v>
      </c>
      <c r="AU199" s="220" t="s">
        <v>80</v>
      </c>
      <c r="AY199" s="20" t="s">
        <v>137</v>
      </c>
      <c r="BE199" s="221">
        <f>IF(N199="základní",J199,0)</f>
        <v>0</v>
      </c>
      <c r="BF199" s="221">
        <f>IF(N199="snížená",J199,0)</f>
        <v>0</v>
      </c>
      <c r="BG199" s="221">
        <f>IF(N199="zákl. přenesená",J199,0)</f>
        <v>0</v>
      </c>
      <c r="BH199" s="221">
        <f>IF(N199="sníž. přenesená",J199,0)</f>
        <v>0</v>
      </c>
      <c r="BI199" s="221">
        <f>IF(N199="nulová",J199,0)</f>
        <v>0</v>
      </c>
      <c r="BJ199" s="20" t="s">
        <v>78</v>
      </c>
      <c r="BK199" s="221">
        <f>ROUND(I199*H199,2)</f>
        <v>0</v>
      </c>
      <c r="BL199" s="20" t="s">
        <v>143</v>
      </c>
      <c r="BM199" s="220" t="s">
        <v>661</v>
      </c>
    </row>
    <row r="200" s="14" customFormat="1">
      <c r="A200" s="14"/>
      <c r="B200" s="266"/>
      <c r="C200" s="267"/>
      <c r="D200" s="222" t="s">
        <v>425</v>
      </c>
      <c r="E200" s="267"/>
      <c r="F200" s="269" t="s">
        <v>662</v>
      </c>
      <c r="G200" s="267"/>
      <c r="H200" s="270">
        <v>83.474999999999994</v>
      </c>
      <c r="I200" s="271"/>
      <c r="J200" s="267"/>
      <c r="K200" s="267"/>
      <c r="L200" s="272"/>
      <c r="M200" s="273"/>
      <c r="N200" s="274"/>
      <c r="O200" s="274"/>
      <c r="P200" s="274"/>
      <c r="Q200" s="274"/>
      <c r="R200" s="274"/>
      <c r="S200" s="274"/>
      <c r="T200" s="275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76" t="s">
        <v>425</v>
      </c>
      <c r="AU200" s="276" t="s">
        <v>80</v>
      </c>
      <c r="AV200" s="14" t="s">
        <v>80</v>
      </c>
      <c r="AW200" s="14" t="s">
        <v>4</v>
      </c>
      <c r="AX200" s="14" t="s">
        <v>78</v>
      </c>
      <c r="AY200" s="276" t="s">
        <v>137</v>
      </c>
    </row>
    <row r="201" s="2" customFormat="1" ht="24.15" customHeight="1">
      <c r="A201" s="41"/>
      <c r="B201" s="42"/>
      <c r="C201" s="209" t="s">
        <v>275</v>
      </c>
      <c r="D201" s="209" t="s">
        <v>138</v>
      </c>
      <c r="E201" s="210" t="s">
        <v>663</v>
      </c>
      <c r="F201" s="211" t="s">
        <v>664</v>
      </c>
      <c r="G201" s="212" t="s">
        <v>162</v>
      </c>
      <c r="H201" s="213">
        <v>0.99199999999999999</v>
      </c>
      <c r="I201" s="214"/>
      <c r="J201" s="215">
        <f>ROUND(I201*H201,2)</f>
        <v>0</v>
      </c>
      <c r="K201" s="211" t="s">
        <v>403</v>
      </c>
      <c r="L201" s="47"/>
      <c r="M201" s="216" t="s">
        <v>19</v>
      </c>
      <c r="N201" s="217" t="s">
        <v>42</v>
      </c>
      <c r="O201" s="87"/>
      <c r="P201" s="218">
        <f>O201*H201</f>
        <v>0</v>
      </c>
      <c r="Q201" s="218">
        <v>2.5018722040000001</v>
      </c>
      <c r="R201" s="218">
        <f>Q201*H201</f>
        <v>2.4818572263680001</v>
      </c>
      <c r="S201" s="218">
        <v>0</v>
      </c>
      <c r="T201" s="219">
        <f>S201*H201</f>
        <v>0</v>
      </c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R201" s="220" t="s">
        <v>143</v>
      </c>
      <c r="AT201" s="220" t="s">
        <v>138</v>
      </c>
      <c r="AU201" s="220" t="s">
        <v>80</v>
      </c>
      <c r="AY201" s="20" t="s">
        <v>137</v>
      </c>
      <c r="BE201" s="221">
        <f>IF(N201="základní",J201,0)</f>
        <v>0</v>
      </c>
      <c r="BF201" s="221">
        <f>IF(N201="snížená",J201,0)</f>
        <v>0</v>
      </c>
      <c r="BG201" s="221">
        <f>IF(N201="zákl. přenesená",J201,0)</f>
        <v>0</v>
      </c>
      <c r="BH201" s="221">
        <f>IF(N201="sníž. přenesená",J201,0)</f>
        <v>0</v>
      </c>
      <c r="BI201" s="221">
        <f>IF(N201="nulová",J201,0)</f>
        <v>0</v>
      </c>
      <c r="BJ201" s="20" t="s">
        <v>78</v>
      </c>
      <c r="BK201" s="221">
        <f>ROUND(I201*H201,2)</f>
        <v>0</v>
      </c>
      <c r="BL201" s="20" t="s">
        <v>143</v>
      </c>
      <c r="BM201" s="220" t="s">
        <v>665</v>
      </c>
    </row>
    <row r="202" s="2" customFormat="1">
      <c r="A202" s="41"/>
      <c r="B202" s="42"/>
      <c r="C202" s="43"/>
      <c r="D202" s="241" t="s">
        <v>405</v>
      </c>
      <c r="E202" s="43"/>
      <c r="F202" s="242" t="s">
        <v>666</v>
      </c>
      <c r="G202" s="43"/>
      <c r="H202" s="43"/>
      <c r="I202" s="224"/>
      <c r="J202" s="43"/>
      <c r="K202" s="43"/>
      <c r="L202" s="47"/>
      <c r="M202" s="225"/>
      <c r="N202" s="226"/>
      <c r="O202" s="87"/>
      <c r="P202" s="87"/>
      <c r="Q202" s="87"/>
      <c r="R202" s="87"/>
      <c r="S202" s="87"/>
      <c r="T202" s="88"/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T202" s="20" t="s">
        <v>405</v>
      </c>
      <c r="AU202" s="20" t="s">
        <v>80</v>
      </c>
    </row>
    <row r="203" s="17" customFormat="1">
      <c r="A203" s="17"/>
      <c r="B203" s="304"/>
      <c r="C203" s="305"/>
      <c r="D203" s="222" t="s">
        <v>425</v>
      </c>
      <c r="E203" s="306" t="s">
        <v>19</v>
      </c>
      <c r="F203" s="307" t="s">
        <v>667</v>
      </c>
      <c r="G203" s="305"/>
      <c r="H203" s="306" t="s">
        <v>19</v>
      </c>
      <c r="I203" s="308"/>
      <c r="J203" s="305"/>
      <c r="K203" s="305"/>
      <c r="L203" s="309"/>
      <c r="M203" s="310"/>
      <c r="N203" s="311"/>
      <c r="O203" s="311"/>
      <c r="P203" s="311"/>
      <c r="Q203" s="311"/>
      <c r="R203" s="311"/>
      <c r="S203" s="311"/>
      <c r="T203" s="312"/>
      <c r="U203" s="17"/>
      <c r="V203" s="17"/>
      <c r="W203" s="17"/>
      <c r="X203" s="17"/>
      <c r="Y203" s="17"/>
      <c r="Z203" s="17"/>
      <c r="AA203" s="17"/>
      <c r="AB203" s="17"/>
      <c r="AC203" s="17"/>
      <c r="AD203" s="17"/>
      <c r="AE203" s="17"/>
      <c r="AT203" s="313" t="s">
        <v>425</v>
      </c>
      <c r="AU203" s="313" t="s">
        <v>80</v>
      </c>
      <c r="AV203" s="17" t="s">
        <v>78</v>
      </c>
      <c r="AW203" s="17" t="s">
        <v>33</v>
      </c>
      <c r="AX203" s="17" t="s">
        <v>71</v>
      </c>
      <c r="AY203" s="313" t="s">
        <v>137</v>
      </c>
    </row>
    <row r="204" s="17" customFormat="1">
      <c r="A204" s="17"/>
      <c r="B204" s="304"/>
      <c r="C204" s="305"/>
      <c r="D204" s="222" t="s">
        <v>425</v>
      </c>
      <c r="E204" s="306" t="s">
        <v>19</v>
      </c>
      <c r="F204" s="307" t="s">
        <v>668</v>
      </c>
      <c r="G204" s="305"/>
      <c r="H204" s="306" t="s">
        <v>19</v>
      </c>
      <c r="I204" s="308"/>
      <c r="J204" s="305"/>
      <c r="K204" s="305"/>
      <c r="L204" s="309"/>
      <c r="M204" s="310"/>
      <c r="N204" s="311"/>
      <c r="O204" s="311"/>
      <c r="P204" s="311"/>
      <c r="Q204" s="311"/>
      <c r="R204" s="311"/>
      <c r="S204" s="311"/>
      <c r="T204" s="312"/>
      <c r="U204" s="17"/>
      <c r="V204" s="17"/>
      <c r="W204" s="17"/>
      <c r="X204" s="17"/>
      <c r="Y204" s="17"/>
      <c r="Z204" s="17"/>
      <c r="AA204" s="17"/>
      <c r="AB204" s="17"/>
      <c r="AC204" s="17"/>
      <c r="AD204" s="17"/>
      <c r="AE204" s="17"/>
      <c r="AT204" s="313" t="s">
        <v>425</v>
      </c>
      <c r="AU204" s="313" t="s">
        <v>80</v>
      </c>
      <c r="AV204" s="17" t="s">
        <v>78</v>
      </c>
      <c r="AW204" s="17" t="s">
        <v>33</v>
      </c>
      <c r="AX204" s="17" t="s">
        <v>71</v>
      </c>
      <c r="AY204" s="313" t="s">
        <v>137</v>
      </c>
    </row>
    <row r="205" s="14" customFormat="1">
      <c r="A205" s="14"/>
      <c r="B205" s="266"/>
      <c r="C205" s="267"/>
      <c r="D205" s="222" t="s">
        <v>425</v>
      </c>
      <c r="E205" s="268" t="s">
        <v>19</v>
      </c>
      <c r="F205" s="269" t="s">
        <v>669</v>
      </c>
      <c r="G205" s="267"/>
      <c r="H205" s="270">
        <v>0.23799999999999999</v>
      </c>
      <c r="I205" s="271"/>
      <c r="J205" s="267"/>
      <c r="K205" s="267"/>
      <c r="L205" s="272"/>
      <c r="M205" s="273"/>
      <c r="N205" s="274"/>
      <c r="O205" s="274"/>
      <c r="P205" s="274"/>
      <c r="Q205" s="274"/>
      <c r="R205" s="274"/>
      <c r="S205" s="274"/>
      <c r="T205" s="275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76" t="s">
        <v>425</v>
      </c>
      <c r="AU205" s="276" t="s">
        <v>80</v>
      </c>
      <c r="AV205" s="14" t="s">
        <v>80</v>
      </c>
      <c r="AW205" s="14" t="s">
        <v>33</v>
      </c>
      <c r="AX205" s="14" t="s">
        <v>71</v>
      </c>
      <c r="AY205" s="276" t="s">
        <v>137</v>
      </c>
    </row>
    <row r="206" s="14" customFormat="1">
      <c r="A206" s="14"/>
      <c r="B206" s="266"/>
      <c r="C206" s="267"/>
      <c r="D206" s="222" t="s">
        <v>425</v>
      </c>
      <c r="E206" s="268" t="s">
        <v>19</v>
      </c>
      <c r="F206" s="269" t="s">
        <v>670</v>
      </c>
      <c r="G206" s="267"/>
      <c r="H206" s="270">
        <v>0.70699999999999996</v>
      </c>
      <c r="I206" s="271"/>
      <c r="J206" s="267"/>
      <c r="K206" s="267"/>
      <c r="L206" s="272"/>
      <c r="M206" s="273"/>
      <c r="N206" s="274"/>
      <c r="O206" s="274"/>
      <c r="P206" s="274"/>
      <c r="Q206" s="274"/>
      <c r="R206" s="274"/>
      <c r="S206" s="274"/>
      <c r="T206" s="275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76" t="s">
        <v>425</v>
      </c>
      <c r="AU206" s="276" t="s">
        <v>80</v>
      </c>
      <c r="AV206" s="14" t="s">
        <v>80</v>
      </c>
      <c r="AW206" s="14" t="s">
        <v>33</v>
      </c>
      <c r="AX206" s="14" t="s">
        <v>71</v>
      </c>
      <c r="AY206" s="276" t="s">
        <v>137</v>
      </c>
    </row>
    <row r="207" s="15" customFormat="1">
      <c r="A207" s="15"/>
      <c r="B207" s="282"/>
      <c r="C207" s="283"/>
      <c r="D207" s="222" t="s">
        <v>425</v>
      </c>
      <c r="E207" s="284" t="s">
        <v>19</v>
      </c>
      <c r="F207" s="285" t="s">
        <v>530</v>
      </c>
      <c r="G207" s="283"/>
      <c r="H207" s="286">
        <v>0.94499999999999995</v>
      </c>
      <c r="I207" s="287"/>
      <c r="J207" s="283"/>
      <c r="K207" s="283"/>
      <c r="L207" s="288"/>
      <c r="M207" s="289"/>
      <c r="N207" s="290"/>
      <c r="O207" s="290"/>
      <c r="P207" s="290"/>
      <c r="Q207" s="290"/>
      <c r="R207" s="290"/>
      <c r="S207" s="290"/>
      <c r="T207" s="291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92" t="s">
        <v>425</v>
      </c>
      <c r="AU207" s="292" t="s">
        <v>80</v>
      </c>
      <c r="AV207" s="15" t="s">
        <v>143</v>
      </c>
      <c r="AW207" s="15" t="s">
        <v>33</v>
      </c>
      <c r="AX207" s="15" t="s">
        <v>78</v>
      </c>
      <c r="AY207" s="292" t="s">
        <v>137</v>
      </c>
    </row>
    <row r="208" s="14" customFormat="1">
      <c r="A208" s="14"/>
      <c r="B208" s="266"/>
      <c r="C208" s="267"/>
      <c r="D208" s="222" t="s">
        <v>425</v>
      </c>
      <c r="E208" s="267"/>
      <c r="F208" s="269" t="s">
        <v>671</v>
      </c>
      <c r="G208" s="267"/>
      <c r="H208" s="270">
        <v>0.99199999999999999</v>
      </c>
      <c r="I208" s="271"/>
      <c r="J208" s="267"/>
      <c r="K208" s="267"/>
      <c r="L208" s="272"/>
      <c r="M208" s="273"/>
      <c r="N208" s="274"/>
      <c r="O208" s="274"/>
      <c r="P208" s="274"/>
      <c r="Q208" s="274"/>
      <c r="R208" s="274"/>
      <c r="S208" s="274"/>
      <c r="T208" s="275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76" t="s">
        <v>425</v>
      </c>
      <c r="AU208" s="276" t="s">
        <v>80</v>
      </c>
      <c r="AV208" s="14" t="s">
        <v>80</v>
      </c>
      <c r="AW208" s="14" t="s">
        <v>4</v>
      </c>
      <c r="AX208" s="14" t="s">
        <v>78</v>
      </c>
      <c r="AY208" s="276" t="s">
        <v>137</v>
      </c>
    </row>
    <row r="209" s="11" customFormat="1" ht="22.8" customHeight="1">
      <c r="A209" s="11"/>
      <c r="B209" s="195"/>
      <c r="C209" s="196"/>
      <c r="D209" s="197" t="s">
        <v>70</v>
      </c>
      <c r="E209" s="239" t="s">
        <v>90</v>
      </c>
      <c r="F209" s="239" t="s">
        <v>672</v>
      </c>
      <c r="G209" s="196"/>
      <c r="H209" s="196"/>
      <c r="I209" s="199"/>
      <c r="J209" s="240">
        <f>BK209</f>
        <v>0</v>
      </c>
      <c r="K209" s="196"/>
      <c r="L209" s="201"/>
      <c r="M209" s="202"/>
      <c r="N209" s="203"/>
      <c r="O209" s="203"/>
      <c r="P209" s="204">
        <f>SUM(P210:P211)</f>
        <v>0</v>
      </c>
      <c r="Q209" s="203"/>
      <c r="R209" s="204">
        <f>SUM(R210:R211)</f>
        <v>0.098924800000000007</v>
      </c>
      <c r="S209" s="203"/>
      <c r="T209" s="205">
        <f>SUM(T210:T211)</f>
        <v>0</v>
      </c>
      <c r="U209" s="11"/>
      <c r="V209" s="11"/>
      <c r="W209" s="11"/>
      <c r="X209" s="11"/>
      <c r="Y209" s="11"/>
      <c r="Z209" s="11"/>
      <c r="AA209" s="11"/>
      <c r="AB209" s="11"/>
      <c r="AC209" s="11"/>
      <c r="AD209" s="11"/>
      <c r="AE209" s="11"/>
      <c r="AR209" s="206" t="s">
        <v>78</v>
      </c>
      <c r="AT209" s="207" t="s">
        <v>70</v>
      </c>
      <c r="AU209" s="207" t="s">
        <v>78</v>
      </c>
      <c r="AY209" s="206" t="s">
        <v>137</v>
      </c>
      <c r="BK209" s="208">
        <f>SUM(BK210:BK211)</f>
        <v>0</v>
      </c>
    </row>
    <row r="210" s="2" customFormat="1" ht="24.15" customHeight="1">
      <c r="A210" s="41"/>
      <c r="B210" s="42"/>
      <c r="C210" s="209" t="s">
        <v>210</v>
      </c>
      <c r="D210" s="209" t="s">
        <v>138</v>
      </c>
      <c r="E210" s="210" t="s">
        <v>673</v>
      </c>
      <c r="F210" s="211" t="s">
        <v>674</v>
      </c>
      <c r="G210" s="212" t="s">
        <v>141</v>
      </c>
      <c r="H210" s="213">
        <v>5.3300000000000001</v>
      </c>
      <c r="I210" s="214"/>
      <c r="J210" s="215">
        <f>ROUND(I210*H210,2)</f>
        <v>0</v>
      </c>
      <c r="K210" s="211" t="s">
        <v>660</v>
      </c>
      <c r="L210" s="47"/>
      <c r="M210" s="216" t="s">
        <v>19</v>
      </c>
      <c r="N210" s="217" t="s">
        <v>42</v>
      </c>
      <c r="O210" s="87"/>
      <c r="P210" s="218">
        <f>O210*H210</f>
        <v>0</v>
      </c>
      <c r="Q210" s="218">
        <v>0.01856</v>
      </c>
      <c r="R210" s="218">
        <f>Q210*H210</f>
        <v>0.098924800000000007</v>
      </c>
      <c r="S210" s="218">
        <v>0</v>
      </c>
      <c r="T210" s="219">
        <f>S210*H210</f>
        <v>0</v>
      </c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R210" s="220" t="s">
        <v>143</v>
      </c>
      <c r="AT210" s="220" t="s">
        <v>138</v>
      </c>
      <c r="AU210" s="220" t="s">
        <v>80</v>
      </c>
      <c r="AY210" s="20" t="s">
        <v>137</v>
      </c>
      <c r="BE210" s="221">
        <f>IF(N210="základní",J210,0)</f>
        <v>0</v>
      </c>
      <c r="BF210" s="221">
        <f>IF(N210="snížená",J210,0)</f>
        <v>0</v>
      </c>
      <c r="BG210" s="221">
        <f>IF(N210="zákl. přenesená",J210,0)</f>
        <v>0</v>
      </c>
      <c r="BH210" s="221">
        <f>IF(N210="sníž. přenesená",J210,0)</f>
        <v>0</v>
      </c>
      <c r="BI210" s="221">
        <f>IF(N210="nulová",J210,0)</f>
        <v>0</v>
      </c>
      <c r="BJ210" s="20" t="s">
        <v>78</v>
      </c>
      <c r="BK210" s="221">
        <f>ROUND(I210*H210,2)</f>
        <v>0</v>
      </c>
      <c r="BL210" s="20" t="s">
        <v>143</v>
      </c>
      <c r="BM210" s="220" t="s">
        <v>675</v>
      </c>
    </row>
    <row r="211" s="14" customFormat="1">
      <c r="A211" s="14"/>
      <c r="B211" s="266"/>
      <c r="C211" s="267"/>
      <c r="D211" s="222" t="s">
        <v>425</v>
      </c>
      <c r="E211" s="268" t="s">
        <v>19</v>
      </c>
      <c r="F211" s="269" t="s">
        <v>676</v>
      </c>
      <c r="G211" s="267"/>
      <c r="H211" s="270">
        <v>5.3300000000000001</v>
      </c>
      <c r="I211" s="271"/>
      <c r="J211" s="267"/>
      <c r="K211" s="267"/>
      <c r="L211" s="272"/>
      <c r="M211" s="273"/>
      <c r="N211" s="274"/>
      <c r="O211" s="274"/>
      <c r="P211" s="274"/>
      <c r="Q211" s="274"/>
      <c r="R211" s="274"/>
      <c r="S211" s="274"/>
      <c r="T211" s="275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76" t="s">
        <v>425</v>
      </c>
      <c r="AU211" s="276" t="s">
        <v>80</v>
      </c>
      <c r="AV211" s="14" t="s">
        <v>80</v>
      </c>
      <c r="AW211" s="14" t="s">
        <v>33</v>
      </c>
      <c r="AX211" s="14" t="s">
        <v>78</v>
      </c>
      <c r="AY211" s="276" t="s">
        <v>137</v>
      </c>
    </row>
    <row r="212" s="11" customFormat="1" ht="22.8" customHeight="1">
      <c r="A212" s="11"/>
      <c r="B212" s="195"/>
      <c r="C212" s="196"/>
      <c r="D212" s="197" t="s">
        <v>70</v>
      </c>
      <c r="E212" s="239" t="s">
        <v>143</v>
      </c>
      <c r="F212" s="239" t="s">
        <v>677</v>
      </c>
      <c r="G212" s="196"/>
      <c r="H212" s="196"/>
      <c r="I212" s="199"/>
      <c r="J212" s="240">
        <f>BK212</f>
        <v>0</v>
      </c>
      <c r="K212" s="196"/>
      <c r="L212" s="201"/>
      <c r="M212" s="202"/>
      <c r="N212" s="203"/>
      <c r="O212" s="203"/>
      <c r="P212" s="204">
        <f>SUM(P213:P217)</f>
        <v>0</v>
      </c>
      <c r="Q212" s="203"/>
      <c r="R212" s="204">
        <f>SUM(R213:R217)</f>
        <v>0</v>
      </c>
      <c r="S212" s="203"/>
      <c r="T212" s="205">
        <f>SUM(T213:T217)</f>
        <v>0</v>
      </c>
      <c r="U212" s="11"/>
      <c r="V212" s="11"/>
      <c r="W212" s="11"/>
      <c r="X212" s="11"/>
      <c r="Y212" s="11"/>
      <c r="Z212" s="11"/>
      <c r="AA212" s="11"/>
      <c r="AB212" s="11"/>
      <c r="AC212" s="11"/>
      <c r="AD212" s="11"/>
      <c r="AE212" s="11"/>
      <c r="AR212" s="206" t="s">
        <v>78</v>
      </c>
      <c r="AT212" s="207" t="s">
        <v>70</v>
      </c>
      <c r="AU212" s="207" t="s">
        <v>78</v>
      </c>
      <c r="AY212" s="206" t="s">
        <v>137</v>
      </c>
      <c r="BK212" s="208">
        <f>SUM(BK213:BK217)</f>
        <v>0</v>
      </c>
    </row>
    <row r="213" s="2" customFormat="1" ht="33" customHeight="1">
      <c r="A213" s="41"/>
      <c r="B213" s="42"/>
      <c r="C213" s="209" t="s">
        <v>286</v>
      </c>
      <c r="D213" s="209" t="s">
        <v>138</v>
      </c>
      <c r="E213" s="210" t="s">
        <v>678</v>
      </c>
      <c r="F213" s="211" t="s">
        <v>679</v>
      </c>
      <c r="G213" s="212" t="s">
        <v>162</v>
      </c>
      <c r="H213" s="213">
        <v>0.32000000000000001</v>
      </c>
      <c r="I213" s="214"/>
      <c r="J213" s="215">
        <f>ROUND(I213*H213,2)</f>
        <v>0</v>
      </c>
      <c r="K213" s="211" t="s">
        <v>403</v>
      </c>
      <c r="L213" s="47"/>
      <c r="M213" s="216" t="s">
        <v>19</v>
      </c>
      <c r="N213" s="217" t="s">
        <v>42</v>
      </c>
      <c r="O213" s="87"/>
      <c r="P213" s="218">
        <f>O213*H213</f>
        <v>0</v>
      </c>
      <c r="Q213" s="218">
        <v>0</v>
      </c>
      <c r="R213" s="218">
        <f>Q213*H213</f>
        <v>0</v>
      </c>
      <c r="S213" s="218">
        <v>0</v>
      </c>
      <c r="T213" s="219">
        <f>S213*H213</f>
        <v>0</v>
      </c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R213" s="220" t="s">
        <v>143</v>
      </c>
      <c r="AT213" s="220" t="s">
        <v>138</v>
      </c>
      <c r="AU213" s="220" t="s">
        <v>80</v>
      </c>
      <c r="AY213" s="20" t="s">
        <v>137</v>
      </c>
      <c r="BE213" s="221">
        <f>IF(N213="základní",J213,0)</f>
        <v>0</v>
      </c>
      <c r="BF213" s="221">
        <f>IF(N213="snížená",J213,0)</f>
        <v>0</v>
      </c>
      <c r="BG213" s="221">
        <f>IF(N213="zákl. přenesená",J213,0)</f>
        <v>0</v>
      </c>
      <c r="BH213" s="221">
        <f>IF(N213="sníž. přenesená",J213,0)</f>
        <v>0</v>
      </c>
      <c r="BI213" s="221">
        <f>IF(N213="nulová",J213,0)</f>
        <v>0</v>
      </c>
      <c r="BJ213" s="20" t="s">
        <v>78</v>
      </c>
      <c r="BK213" s="221">
        <f>ROUND(I213*H213,2)</f>
        <v>0</v>
      </c>
      <c r="BL213" s="20" t="s">
        <v>143</v>
      </c>
      <c r="BM213" s="220" t="s">
        <v>680</v>
      </c>
    </row>
    <row r="214" s="2" customFormat="1">
      <c r="A214" s="41"/>
      <c r="B214" s="42"/>
      <c r="C214" s="43"/>
      <c r="D214" s="241" t="s">
        <v>405</v>
      </c>
      <c r="E214" s="43"/>
      <c r="F214" s="242" t="s">
        <v>681</v>
      </c>
      <c r="G214" s="43"/>
      <c r="H214" s="43"/>
      <c r="I214" s="224"/>
      <c r="J214" s="43"/>
      <c r="K214" s="43"/>
      <c r="L214" s="47"/>
      <c r="M214" s="225"/>
      <c r="N214" s="226"/>
      <c r="O214" s="87"/>
      <c r="P214" s="87"/>
      <c r="Q214" s="87"/>
      <c r="R214" s="87"/>
      <c r="S214" s="87"/>
      <c r="T214" s="88"/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T214" s="20" t="s">
        <v>405</v>
      </c>
      <c r="AU214" s="20" t="s">
        <v>80</v>
      </c>
    </row>
    <row r="215" s="14" customFormat="1">
      <c r="A215" s="14"/>
      <c r="B215" s="266"/>
      <c r="C215" s="267"/>
      <c r="D215" s="222" t="s">
        <v>425</v>
      </c>
      <c r="E215" s="268" t="s">
        <v>19</v>
      </c>
      <c r="F215" s="269" t="s">
        <v>682</v>
      </c>
      <c r="G215" s="267"/>
      <c r="H215" s="270">
        <v>0.17000000000000001</v>
      </c>
      <c r="I215" s="271"/>
      <c r="J215" s="267"/>
      <c r="K215" s="267"/>
      <c r="L215" s="272"/>
      <c r="M215" s="273"/>
      <c r="N215" s="274"/>
      <c r="O215" s="274"/>
      <c r="P215" s="274"/>
      <c r="Q215" s="274"/>
      <c r="R215" s="274"/>
      <c r="S215" s="274"/>
      <c r="T215" s="275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76" t="s">
        <v>425</v>
      </c>
      <c r="AU215" s="276" t="s">
        <v>80</v>
      </c>
      <c r="AV215" s="14" t="s">
        <v>80</v>
      </c>
      <c r="AW215" s="14" t="s">
        <v>33</v>
      </c>
      <c r="AX215" s="14" t="s">
        <v>71</v>
      </c>
      <c r="AY215" s="276" t="s">
        <v>137</v>
      </c>
    </row>
    <row r="216" s="14" customFormat="1">
      <c r="A216" s="14"/>
      <c r="B216" s="266"/>
      <c r="C216" s="267"/>
      <c r="D216" s="222" t="s">
        <v>425</v>
      </c>
      <c r="E216" s="268" t="s">
        <v>19</v>
      </c>
      <c r="F216" s="269" t="s">
        <v>683</v>
      </c>
      <c r="G216" s="267"/>
      <c r="H216" s="270">
        <v>0.14999999999999999</v>
      </c>
      <c r="I216" s="271"/>
      <c r="J216" s="267"/>
      <c r="K216" s="267"/>
      <c r="L216" s="272"/>
      <c r="M216" s="273"/>
      <c r="N216" s="274"/>
      <c r="O216" s="274"/>
      <c r="P216" s="274"/>
      <c r="Q216" s="274"/>
      <c r="R216" s="274"/>
      <c r="S216" s="274"/>
      <c r="T216" s="275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76" t="s">
        <v>425</v>
      </c>
      <c r="AU216" s="276" t="s">
        <v>80</v>
      </c>
      <c r="AV216" s="14" t="s">
        <v>80</v>
      </c>
      <c r="AW216" s="14" t="s">
        <v>33</v>
      </c>
      <c r="AX216" s="14" t="s">
        <v>71</v>
      </c>
      <c r="AY216" s="276" t="s">
        <v>137</v>
      </c>
    </row>
    <row r="217" s="15" customFormat="1">
      <c r="A217" s="15"/>
      <c r="B217" s="282"/>
      <c r="C217" s="283"/>
      <c r="D217" s="222" t="s">
        <v>425</v>
      </c>
      <c r="E217" s="284" t="s">
        <v>19</v>
      </c>
      <c r="F217" s="285" t="s">
        <v>530</v>
      </c>
      <c r="G217" s="283"/>
      <c r="H217" s="286">
        <v>0.32000000000000001</v>
      </c>
      <c r="I217" s="287"/>
      <c r="J217" s="283"/>
      <c r="K217" s="283"/>
      <c r="L217" s="288"/>
      <c r="M217" s="289"/>
      <c r="N217" s="290"/>
      <c r="O217" s="290"/>
      <c r="P217" s="290"/>
      <c r="Q217" s="290"/>
      <c r="R217" s="290"/>
      <c r="S217" s="290"/>
      <c r="T217" s="291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92" t="s">
        <v>425</v>
      </c>
      <c r="AU217" s="292" t="s">
        <v>80</v>
      </c>
      <c r="AV217" s="15" t="s">
        <v>143</v>
      </c>
      <c r="AW217" s="15" t="s">
        <v>33</v>
      </c>
      <c r="AX217" s="15" t="s">
        <v>78</v>
      </c>
      <c r="AY217" s="292" t="s">
        <v>137</v>
      </c>
    </row>
    <row r="218" s="11" customFormat="1" ht="22.8" customHeight="1">
      <c r="A218" s="11"/>
      <c r="B218" s="195"/>
      <c r="C218" s="196"/>
      <c r="D218" s="197" t="s">
        <v>70</v>
      </c>
      <c r="E218" s="239" t="s">
        <v>155</v>
      </c>
      <c r="F218" s="239" t="s">
        <v>684</v>
      </c>
      <c r="G218" s="196"/>
      <c r="H218" s="196"/>
      <c r="I218" s="199"/>
      <c r="J218" s="240">
        <f>BK218</f>
        <v>0</v>
      </c>
      <c r="K218" s="196"/>
      <c r="L218" s="201"/>
      <c r="M218" s="202"/>
      <c r="N218" s="203"/>
      <c r="O218" s="203"/>
      <c r="P218" s="204">
        <f>SUM(P219:P237)</f>
        <v>0</v>
      </c>
      <c r="Q218" s="203"/>
      <c r="R218" s="204">
        <f>SUM(R219:R237)</f>
        <v>4.9548740000000002</v>
      </c>
      <c r="S218" s="203"/>
      <c r="T218" s="205">
        <f>SUM(T219:T237)</f>
        <v>0</v>
      </c>
      <c r="U218" s="11"/>
      <c r="V218" s="11"/>
      <c r="W218" s="11"/>
      <c r="X218" s="11"/>
      <c r="Y218" s="11"/>
      <c r="Z218" s="11"/>
      <c r="AA218" s="11"/>
      <c r="AB218" s="11"/>
      <c r="AC218" s="11"/>
      <c r="AD218" s="11"/>
      <c r="AE218" s="11"/>
      <c r="AR218" s="206" t="s">
        <v>78</v>
      </c>
      <c r="AT218" s="207" t="s">
        <v>70</v>
      </c>
      <c r="AU218" s="207" t="s">
        <v>78</v>
      </c>
      <c r="AY218" s="206" t="s">
        <v>137</v>
      </c>
      <c r="BK218" s="208">
        <f>SUM(BK219:BK237)</f>
        <v>0</v>
      </c>
    </row>
    <row r="219" s="2" customFormat="1" ht="37.8" customHeight="1">
      <c r="A219" s="41"/>
      <c r="B219" s="42"/>
      <c r="C219" s="209" t="s">
        <v>215</v>
      </c>
      <c r="D219" s="209" t="s">
        <v>138</v>
      </c>
      <c r="E219" s="210" t="s">
        <v>685</v>
      </c>
      <c r="F219" s="211" t="s">
        <v>686</v>
      </c>
      <c r="G219" s="212" t="s">
        <v>141</v>
      </c>
      <c r="H219" s="213">
        <v>28.5</v>
      </c>
      <c r="I219" s="214"/>
      <c r="J219" s="215">
        <f>ROUND(I219*H219,2)</f>
        <v>0</v>
      </c>
      <c r="K219" s="211" t="s">
        <v>403</v>
      </c>
      <c r="L219" s="47"/>
      <c r="M219" s="216" t="s">
        <v>19</v>
      </c>
      <c r="N219" s="217" t="s">
        <v>42</v>
      </c>
      <c r="O219" s="87"/>
      <c r="P219" s="218">
        <f>O219*H219</f>
        <v>0</v>
      </c>
      <c r="Q219" s="218">
        <v>0</v>
      </c>
      <c r="R219" s="218">
        <f>Q219*H219</f>
        <v>0</v>
      </c>
      <c r="S219" s="218">
        <v>0</v>
      </c>
      <c r="T219" s="219">
        <f>S219*H219</f>
        <v>0</v>
      </c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R219" s="220" t="s">
        <v>143</v>
      </c>
      <c r="AT219" s="220" t="s">
        <v>138</v>
      </c>
      <c r="AU219" s="220" t="s">
        <v>80</v>
      </c>
      <c r="AY219" s="20" t="s">
        <v>137</v>
      </c>
      <c r="BE219" s="221">
        <f>IF(N219="základní",J219,0)</f>
        <v>0</v>
      </c>
      <c r="BF219" s="221">
        <f>IF(N219="snížená",J219,0)</f>
        <v>0</v>
      </c>
      <c r="BG219" s="221">
        <f>IF(N219="zákl. přenesená",J219,0)</f>
        <v>0</v>
      </c>
      <c r="BH219" s="221">
        <f>IF(N219="sníž. přenesená",J219,0)</f>
        <v>0</v>
      </c>
      <c r="BI219" s="221">
        <f>IF(N219="nulová",J219,0)</f>
        <v>0</v>
      </c>
      <c r="BJ219" s="20" t="s">
        <v>78</v>
      </c>
      <c r="BK219" s="221">
        <f>ROUND(I219*H219,2)</f>
        <v>0</v>
      </c>
      <c r="BL219" s="20" t="s">
        <v>143</v>
      </c>
      <c r="BM219" s="220" t="s">
        <v>687</v>
      </c>
    </row>
    <row r="220" s="2" customFormat="1">
      <c r="A220" s="41"/>
      <c r="B220" s="42"/>
      <c r="C220" s="43"/>
      <c r="D220" s="241" t="s">
        <v>405</v>
      </c>
      <c r="E220" s="43"/>
      <c r="F220" s="242" t="s">
        <v>688</v>
      </c>
      <c r="G220" s="43"/>
      <c r="H220" s="43"/>
      <c r="I220" s="224"/>
      <c r="J220" s="43"/>
      <c r="K220" s="43"/>
      <c r="L220" s="47"/>
      <c r="M220" s="225"/>
      <c r="N220" s="226"/>
      <c r="O220" s="87"/>
      <c r="P220" s="87"/>
      <c r="Q220" s="87"/>
      <c r="R220" s="87"/>
      <c r="S220" s="87"/>
      <c r="T220" s="88"/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T220" s="20" t="s">
        <v>405</v>
      </c>
      <c r="AU220" s="20" t="s">
        <v>80</v>
      </c>
    </row>
    <row r="221" s="14" customFormat="1">
      <c r="A221" s="14"/>
      <c r="B221" s="266"/>
      <c r="C221" s="267"/>
      <c r="D221" s="222" t="s">
        <v>425</v>
      </c>
      <c r="E221" s="268" t="s">
        <v>19</v>
      </c>
      <c r="F221" s="269" t="s">
        <v>689</v>
      </c>
      <c r="G221" s="267"/>
      <c r="H221" s="270">
        <v>12.5</v>
      </c>
      <c r="I221" s="271"/>
      <c r="J221" s="267"/>
      <c r="K221" s="267"/>
      <c r="L221" s="272"/>
      <c r="M221" s="273"/>
      <c r="N221" s="274"/>
      <c r="O221" s="274"/>
      <c r="P221" s="274"/>
      <c r="Q221" s="274"/>
      <c r="R221" s="274"/>
      <c r="S221" s="274"/>
      <c r="T221" s="275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76" t="s">
        <v>425</v>
      </c>
      <c r="AU221" s="276" t="s">
        <v>80</v>
      </c>
      <c r="AV221" s="14" t="s">
        <v>80</v>
      </c>
      <c r="AW221" s="14" t="s">
        <v>33</v>
      </c>
      <c r="AX221" s="14" t="s">
        <v>71</v>
      </c>
      <c r="AY221" s="276" t="s">
        <v>137</v>
      </c>
    </row>
    <row r="222" s="14" customFormat="1">
      <c r="A222" s="14"/>
      <c r="B222" s="266"/>
      <c r="C222" s="267"/>
      <c r="D222" s="222" t="s">
        <v>425</v>
      </c>
      <c r="E222" s="268" t="s">
        <v>19</v>
      </c>
      <c r="F222" s="269" t="s">
        <v>690</v>
      </c>
      <c r="G222" s="267"/>
      <c r="H222" s="270">
        <v>16</v>
      </c>
      <c r="I222" s="271"/>
      <c r="J222" s="267"/>
      <c r="K222" s="267"/>
      <c r="L222" s="272"/>
      <c r="M222" s="273"/>
      <c r="N222" s="274"/>
      <c r="O222" s="274"/>
      <c r="P222" s="274"/>
      <c r="Q222" s="274"/>
      <c r="R222" s="274"/>
      <c r="S222" s="274"/>
      <c r="T222" s="275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76" t="s">
        <v>425</v>
      </c>
      <c r="AU222" s="276" t="s">
        <v>80</v>
      </c>
      <c r="AV222" s="14" t="s">
        <v>80</v>
      </c>
      <c r="AW222" s="14" t="s">
        <v>33</v>
      </c>
      <c r="AX222" s="14" t="s">
        <v>71</v>
      </c>
      <c r="AY222" s="276" t="s">
        <v>137</v>
      </c>
    </row>
    <row r="223" s="15" customFormat="1">
      <c r="A223" s="15"/>
      <c r="B223" s="282"/>
      <c r="C223" s="283"/>
      <c r="D223" s="222" t="s">
        <v>425</v>
      </c>
      <c r="E223" s="284" t="s">
        <v>19</v>
      </c>
      <c r="F223" s="285" t="s">
        <v>530</v>
      </c>
      <c r="G223" s="283"/>
      <c r="H223" s="286">
        <v>28.5</v>
      </c>
      <c r="I223" s="287"/>
      <c r="J223" s="283"/>
      <c r="K223" s="283"/>
      <c r="L223" s="288"/>
      <c r="M223" s="289"/>
      <c r="N223" s="290"/>
      <c r="O223" s="290"/>
      <c r="P223" s="290"/>
      <c r="Q223" s="290"/>
      <c r="R223" s="290"/>
      <c r="S223" s="290"/>
      <c r="T223" s="291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92" t="s">
        <v>425</v>
      </c>
      <c r="AU223" s="292" t="s">
        <v>80</v>
      </c>
      <c r="AV223" s="15" t="s">
        <v>143</v>
      </c>
      <c r="AW223" s="15" t="s">
        <v>33</v>
      </c>
      <c r="AX223" s="15" t="s">
        <v>78</v>
      </c>
      <c r="AY223" s="292" t="s">
        <v>137</v>
      </c>
    </row>
    <row r="224" s="2" customFormat="1" ht="33" customHeight="1">
      <c r="A224" s="41"/>
      <c r="B224" s="42"/>
      <c r="C224" s="209" t="s">
        <v>297</v>
      </c>
      <c r="D224" s="209" t="s">
        <v>138</v>
      </c>
      <c r="E224" s="210" t="s">
        <v>691</v>
      </c>
      <c r="F224" s="211" t="s">
        <v>692</v>
      </c>
      <c r="G224" s="212" t="s">
        <v>141</v>
      </c>
      <c r="H224" s="213">
        <v>28.5</v>
      </c>
      <c r="I224" s="214"/>
      <c r="J224" s="215">
        <f>ROUND(I224*H224,2)</f>
        <v>0</v>
      </c>
      <c r="K224" s="211" t="s">
        <v>403</v>
      </c>
      <c r="L224" s="47"/>
      <c r="M224" s="216" t="s">
        <v>19</v>
      </c>
      <c r="N224" s="217" t="s">
        <v>42</v>
      </c>
      <c r="O224" s="87"/>
      <c r="P224" s="218">
        <f>O224*H224</f>
        <v>0</v>
      </c>
      <c r="Q224" s="218">
        <v>0</v>
      </c>
      <c r="R224" s="218">
        <f>Q224*H224</f>
        <v>0</v>
      </c>
      <c r="S224" s="218">
        <v>0</v>
      </c>
      <c r="T224" s="219">
        <f>S224*H224</f>
        <v>0</v>
      </c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R224" s="220" t="s">
        <v>143</v>
      </c>
      <c r="AT224" s="220" t="s">
        <v>138</v>
      </c>
      <c r="AU224" s="220" t="s">
        <v>80</v>
      </c>
      <c r="AY224" s="20" t="s">
        <v>137</v>
      </c>
      <c r="BE224" s="221">
        <f>IF(N224="základní",J224,0)</f>
        <v>0</v>
      </c>
      <c r="BF224" s="221">
        <f>IF(N224="snížená",J224,0)</f>
        <v>0</v>
      </c>
      <c r="BG224" s="221">
        <f>IF(N224="zákl. přenesená",J224,0)</f>
        <v>0</v>
      </c>
      <c r="BH224" s="221">
        <f>IF(N224="sníž. přenesená",J224,0)</f>
        <v>0</v>
      </c>
      <c r="BI224" s="221">
        <f>IF(N224="nulová",J224,0)</f>
        <v>0</v>
      </c>
      <c r="BJ224" s="20" t="s">
        <v>78</v>
      </c>
      <c r="BK224" s="221">
        <f>ROUND(I224*H224,2)</f>
        <v>0</v>
      </c>
      <c r="BL224" s="20" t="s">
        <v>143</v>
      </c>
      <c r="BM224" s="220" t="s">
        <v>693</v>
      </c>
    </row>
    <row r="225" s="2" customFormat="1">
      <c r="A225" s="41"/>
      <c r="B225" s="42"/>
      <c r="C225" s="43"/>
      <c r="D225" s="241" t="s">
        <v>405</v>
      </c>
      <c r="E225" s="43"/>
      <c r="F225" s="242" t="s">
        <v>694</v>
      </c>
      <c r="G225" s="43"/>
      <c r="H225" s="43"/>
      <c r="I225" s="224"/>
      <c r="J225" s="43"/>
      <c r="K225" s="43"/>
      <c r="L225" s="47"/>
      <c r="M225" s="225"/>
      <c r="N225" s="226"/>
      <c r="O225" s="87"/>
      <c r="P225" s="87"/>
      <c r="Q225" s="87"/>
      <c r="R225" s="87"/>
      <c r="S225" s="87"/>
      <c r="T225" s="88"/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T225" s="20" t="s">
        <v>405</v>
      </c>
      <c r="AU225" s="20" t="s">
        <v>80</v>
      </c>
    </row>
    <row r="226" s="14" customFormat="1">
      <c r="A226" s="14"/>
      <c r="B226" s="266"/>
      <c r="C226" s="267"/>
      <c r="D226" s="222" t="s">
        <v>425</v>
      </c>
      <c r="E226" s="268" t="s">
        <v>19</v>
      </c>
      <c r="F226" s="269" t="s">
        <v>689</v>
      </c>
      <c r="G226" s="267"/>
      <c r="H226" s="270">
        <v>12.5</v>
      </c>
      <c r="I226" s="271"/>
      <c r="J226" s="267"/>
      <c r="K226" s="267"/>
      <c r="L226" s="272"/>
      <c r="M226" s="273"/>
      <c r="N226" s="274"/>
      <c r="O226" s="274"/>
      <c r="P226" s="274"/>
      <c r="Q226" s="274"/>
      <c r="R226" s="274"/>
      <c r="S226" s="274"/>
      <c r="T226" s="275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76" t="s">
        <v>425</v>
      </c>
      <c r="AU226" s="276" t="s">
        <v>80</v>
      </c>
      <c r="AV226" s="14" t="s">
        <v>80</v>
      </c>
      <c r="AW226" s="14" t="s">
        <v>33</v>
      </c>
      <c r="AX226" s="14" t="s">
        <v>71</v>
      </c>
      <c r="AY226" s="276" t="s">
        <v>137</v>
      </c>
    </row>
    <row r="227" s="14" customFormat="1">
      <c r="A227" s="14"/>
      <c r="B227" s="266"/>
      <c r="C227" s="267"/>
      <c r="D227" s="222" t="s">
        <v>425</v>
      </c>
      <c r="E227" s="268" t="s">
        <v>19</v>
      </c>
      <c r="F227" s="269" t="s">
        <v>690</v>
      </c>
      <c r="G227" s="267"/>
      <c r="H227" s="270">
        <v>16</v>
      </c>
      <c r="I227" s="271"/>
      <c r="J227" s="267"/>
      <c r="K227" s="267"/>
      <c r="L227" s="272"/>
      <c r="M227" s="273"/>
      <c r="N227" s="274"/>
      <c r="O227" s="274"/>
      <c r="P227" s="274"/>
      <c r="Q227" s="274"/>
      <c r="R227" s="274"/>
      <c r="S227" s="274"/>
      <c r="T227" s="275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76" t="s">
        <v>425</v>
      </c>
      <c r="AU227" s="276" t="s">
        <v>80</v>
      </c>
      <c r="AV227" s="14" t="s">
        <v>80</v>
      </c>
      <c r="AW227" s="14" t="s">
        <v>33</v>
      </c>
      <c r="AX227" s="14" t="s">
        <v>71</v>
      </c>
      <c r="AY227" s="276" t="s">
        <v>137</v>
      </c>
    </row>
    <row r="228" s="15" customFormat="1">
      <c r="A228" s="15"/>
      <c r="B228" s="282"/>
      <c r="C228" s="283"/>
      <c r="D228" s="222" t="s">
        <v>425</v>
      </c>
      <c r="E228" s="284" t="s">
        <v>19</v>
      </c>
      <c r="F228" s="285" t="s">
        <v>530</v>
      </c>
      <c r="G228" s="283"/>
      <c r="H228" s="286">
        <v>28.5</v>
      </c>
      <c r="I228" s="287"/>
      <c r="J228" s="283"/>
      <c r="K228" s="283"/>
      <c r="L228" s="288"/>
      <c r="M228" s="289"/>
      <c r="N228" s="290"/>
      <c r="O228" s="290"/>
      <c r="P228" s="290"/>
      <c r="Q228" s="290"/>
      <c r="R228" s="290"/>
      <c r="S228" s="290"/>
      <c r="T228" s="291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92" t="s">
        <v>425</v>
      </c>
      <c r="AU228" s="292" t="s">
        <v>80</v>
      </c>
      <c r="AV228" s="15" t="s">
        <v>143</v>
      </c>
      <c r="AW228" s="15" t="s">
        <v>33</v>
      </c>
      <c r="AX228" s="15" t="s">
        <v>78</v>
      </c>
      <c r="AY228" s="292" t="s">
        <v>137</v>
      </c>
    </row>
    <row r="229" s="2" customFormat="1" ht="78" customHeight="1">
      <c r="A229" s="41"/>
      <c r="B229" s="42"/>
      <c r="C229" s="209" t="s">
        <v>218</v>
      </c>
      <c r="D229" s="209" t="s">
        <v>138</v>
      </c>
      <c r="E229" s="210" t="s">
        <v>695</v>
      </c>
      <c r="F229" s="211" t="s">
        <v>696</v>
      </c>
      <c r="G229" s="212" t="s">
        <v>141</v>
      </c>
      <c r="H229" s="213">
        <v>16</v>
      </c>
      <c r="I229" s="214"/>
      <c r="J229" s="215">
        <f>ROUND(I229*H229,2)</f>
        <v>0</v>
      </c>
      <c r="K229" s="211" t="s">
        <v>403</v>
      </c>
      <c r="L229" s="47"/>
      <c r="M229" s="216" t="s">
        <v>19</v>
      </c>
      <c r="N229" s="217" t="s">
        <v>42</v>
      </c>
      <c r="O229" s="87"/>
      <c r="P229" s="218">
        <f>O229*H229</f>
        <v>0</v>
      </c>
      <c r="Q229" s="218">
        <v>0.089219999999999994</v>
      </c>
      <c r="R229" s="218">
        <f>Q229*H229</f>
        <v>1.4275199999999999</v>
      </c>
      <c r="S229" s="218">
        <v>0</v>
      </c>
      <c r="T229" s="219">
        <f>S229*H229</f>
        <v>0</v>
      </c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R229" s="220" t="s">
        <v>143</v>
      </c>
      <c r="AT229" s="220" t="s">
        <v>138</v>
      </c>
      <c r="AU229" s="220" t="s">
        <v>80</v>
      </c>
      <c r="AY229" s="20" t="s">
        <v>137</v>
      </c>
      <c r="BE229" s="221">
        <f>IF(N229="základní",J229,0)</f>
        <v>0</v>
      </c>
      <c r="BF229" s="221">
        <f>IF(N229="snížená",J229,0)</f>
        <v>0</v>
      </c>
      <c r="BG229" s="221">
        <f>IF(N229="zákl. přenesená",J229,0)</f>
        <v>0</v>
      </c>
      <c r="BH229" s="221">
        <f>IF(N229="sníž. přenesená",J229,0)</f>
        <v>0</v>
      </c>
      <c r="BI229" s="221">
        <f>IF(N229="nulová",J229,0)</f>
        <v>0</v>
      </c>
      <c r="BJ229" s="20" t="s">
        <v>78</v>
      </c>
      <c r="BK229" s="221">
        <f>ROUND(I229*H229,2)</f>
        <v>0</v>
      </c>
      <c r="BL229" s="20" t="s">
        <v>143</v>
      </c>
      <c r="BM229" s="220" t="s">
        <v>697</v>
      </c>
    </row>
    <row r="230" s="2" customFormat="1">
      <c r="A230" s="41"/>
      <c r="B230" s="42"/>
      <c r="C230" s="43"/>
      <c r="D230" s="241" t="s">
        <v>405</v>
      </c>
      <c r="E230" s="43"/>
      <c r="F230" s="242" t="s">
        <v>698</v>
      </c>
      <c r="G230" s="43"/>
      <c r="H230" s="43"/>
      <c r="I230" s="224"/>
      <c r="J230" s="43"/>
      <c r="K230" s="43"/>
      <c r="L230" s="47"/>
      <c r="M230" s="225"/>
      <c r="N230" s="226"/>
      <c r="O230" s="87"/>
      <c r="P230" s="87"/>
      <c r="Q230" s="87"/>
      <c r="R230" s="87"/>
      <c r="S230" s="87"/>
      <c r="T230" s="88"/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T230" s="20" t="s">
        <v>405</v>
      </c>
      <c r="AU230" s="20" t="s">
        <v>80</v>
      </c>
    </row>
    <row r="231" s="2" customFormat="1" ht="21.75" customHeight="1">
      <c r="A231" s="41"/>
      <c r="B231" s="42"/>
      <c r="C231" s="256" t="s">
        <v>305</v>
      </c>
      <c r="D231" s="256" t="s">
        <v>421</v>
      </c>
      <c r="E231" s="257" t="s">
        <v>699</v>
      </c>
      <c r="F231" s="258" t="s">
        <v>700</v>
      </c>
      <c r="G231" s="259" t="s">
        <v>141</v>
      </c>
      <c r="H231" s="260">
        <v>16.800000000000001</v>
      </c>
      <c r="I231" s="261"/>
      <c r="J231" s="262">
        <f>ROUND(I231*H231,2)</f>
        <v>0</v>
      </c>
      <c r="K231" s="258" t="s">
        <v>403</v>
      </c>
      <c r="L231" s="263"/>
      <c r="M231" s="264" t="s">
        <v>19</v>
      </c>
      <c r="N231" s="265" t="s">
        <v>42</v>
      </c>
      <c r="O231" s="87"/>
      <c r="P231" s="218">
        <f>O231*H231</f>
        <v>0</v>
      </c>
      <c r="Q231" s="218">
        <v>0.13100000000000001</v>
      </c>
      <c r="R231" s="218">
        <f>Q231*H231</f>
        <v>2.2008000000000001</v>
      </c>
      <c r="S231" s="218">
        <v>0</v>
      </c>
      <c r="T231" s="219">
        <f>S231*H231</f>
        <v>0</v>
      </c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R231" s="220" t="s">
        <v>153</v>
      </c>
      <c r="AT231" s="220" t="s">
        <v>421</v>
      </c>
      <c r="AU231" s="220" t="s">
        <v>80</v>
      </c>
      <c r="AY231" s="20" t="s">
        <v>137</v>
      </c>
      <c r="BE231" s="221">
        <f>IF(N231="základní",J231,0)</f>
        <v>0</v>
      </c>
      <c r="BF231" s="221">
        <f>IF(N231="snížená",J231,0)</f>
        <v>0</v>
      </c>
      <c r="BG231" s="221">
        <f>IF(N231="zákl. přenesená",J231,0)</f>
        <v>0</v>
      </c>
      <c r="BH231" s="221">
        <f>IF(N231="sníž. přenesená",J231,0)</f>
        <v>0</v>
      </c>
      <c r="BI231" s="221">
        <f>IF(N231="nulová",J231,0)</f>
        <v>0</v>
      </c>
      <c r="BJ231" s="20" t="s">
        <v>78</v>
      </c>
      <c r="BK231" s="221">
        <f>ROUND(I231*H231,2)</f>
        <v>0</v>
      </c>
      <c r="BL231" s="20" t="s">
        <v>143</v>
      </c>
      <c r="BM231" s="220" t="s">
        <v>701</v>
      </c>
    </row>
    <row r="232" s="14" customFormat="1">
      <c r="A232" s="14"/>
      <c r="B232" s="266"/>
      <c r="C232" s="267"/>
      <c r="D232" s="222" t="s">
        <v>425</v>
      </c>
      <c r="E232" s="267"/>
      <c r="F232" s="269" t="s">
        <v>702</v>
      </c>
      <c r="G232" s="267"/>
      <c r="H232" s="270">
        <v>16.800000000000001</v>
      </c>
      <c r="I232" s="271"/>
      <c r="J232" s="267"/>
      <c r="K232" s="267"/>
      <c r="L232" s="272"/>
      <c r="M232" s="273"/>
      <c r="N232" s="274"/>
      <c r="O232" s="274"/>
      <c r="P232" s="274"/>
      <c r="Q232" s="274"/>
      <c r="R232" s="274"/>
      <c r="S232" s="274"/>
      <c r="T232" s="275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76" t="s">
        <v>425</v>
      </c>
      <c r="AU232" s="276" t="s">
        <v>80</v>
      </c>
      <c r="AV232" s="14" t="s">
        <v>80</v>
      </c>
      <c r="AW232" s="14" t="s">
        <v>4</v>
      </c>
      <c r="AX232" s="14" t="s">
        <v>78</v>
      </c>
      <c r="AY232" s="276" t="s">
        <v>137</v>
      </c>
    </row>
    <row r="233" s="2" customFormat="1" ht="66.75" customHeight="1">
      <c r="A233" s="41"/>
      <c r="B233" s="42"/>
      <c r="C233" s="209" t="s">
        <v>224</v>
      </c>
      <c r="D233" s="209" t="s">
        <v>138</v>
      </c>
      <c r="E233" s="210" t="s">
        <v>703</v>
      </c>
      <c r="F233" s="211" t="s">
        <v>704</v>
      </c>
      <c r="G233" s="212" t="s">
        <v>141</v>
      </c>
      <c r="H233" s="213">
        <v>6.25</v>
      </c>
      <c r="I233" s="214"/>
      <c r="J233" s="215">
        <f>ROUND(I233*H233,2)</f>
        <v>0</v>
      </c>
      <c r="K233" s="211" t="s">
        <v>403</v>
      </c>
      <c r="L233" s="47"/>
      <c r="M233" s="216" t="s">
        <v>19</v>
      </c>
      <c r="N233" s="217" t="s">
        <v>42</v>
      </c>
      <c r="O233" s="87"/>
      <c r="P233" s="218">
        <f>O233*H233</f>
        <v>0</v>
      </c>
      <c r="Q233" s="218">
        <v>0.10100000000000001</v>
      </c>
      <c r="R233" s="218">
        <f>Q233*H233</f>
        <v>0.63125000000000009</v>
      </c>
      <c r="S233" s="218">
        <v>0</v>
      </c>
      <c r="T233" s="219">
        <f>S233*H233</f>
        <v>0</v>
      </c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R233" s="220" t="s">
        <v>143</v>
      </c>
      <c r="AT233" s="220" t="s">
        <v>138</v>
      </c>
      <c r="AU233" s="220" t="s">
        <v>80</v>
      </c>
      <c r="AY233" s="20" t="s">
        <v>137</v>
      </c>
      <c r="BE233" s="221">
        <f>IF(N233="základní",J233,0)</f>
        <v>0</v>
      </c>
      <c r="BF233" s="221">
        <f>IF(N233="snížená",J233,0)</f>
        <v>0</v>
      </c>
      <c r="BG233" s="221">
        <f>IF(N233="zákl. přenesená",J233,0)</f>
        <v>0</v>
      </c>
      <c r="BH233" s="221">
        <f>IF(N233="sníž. přenesená",J233,0)</f>
        <v>0</v>
      </c>
      <c r="BI233" s="221">
        <f>IF(N233="nulová",J233,0)</f>
        <v>0</v>
      </c>
      <c r="BJ233" s="20" t="s">
        <v>78</v>
      </c>
      <c r="BK233" s="221">
        <f>ROUND(I233*H233,2)</f>
        <v>0</v>
      </c>
      <c r="BL233" s="20" t="s">
        <v>143</v>
      </c>
      <c r="BM233" s="220" t="s">
        <v>705</v>
      </c>
    </row>
    <row r="234" s="2" customFormat="1">
      <c r="A234" s="41"/>
      <c r="B234" s="42"/>
      <c r="C234" s="43"/>
      <c r="D234" s="241" t="s">
        <v>405</v>
      </c>
      <c r="E234" s="43"/>
      <c r="F234" s="242" t="s">
        <v>706</v>
      </c>
      <c r="G234" s="43"/>
      <c r="H234" s="43"/>
      <c r="I234" s="224"/>
      <c r="J234" s="43"/>
      <c r="K234" s="43"/>
      <c r="L234" s="47"/>
      <c r="M234" s="225"/>
      <c r="N234" s="226"/>
      <c r="O234" s="87"/>
      <c r="P234" s="87"/>
      <c r="Q234" s="87"/>
      <c r="R234" s="87"/>
      <c r="S234" s="87"/>
      <c r="T234" s="88"/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T234" s="20" t="s">
        <v>405</v>
      </c>
      <c r="AU234" s="20" t="s">
        <v>80</v>
      </c>
    </row>
    <row r="235" s="14" customFormat="1">
      <c r="A235" s="14"/>
      <c r="B235" s="266"/>
      <c r="C235" s="267"/>
      <c r="D235" s="222" t="s">
        <v>425</v>
      </c>
      <c r="E235" s="268" t="s">
        <v>19</v>
      </c>
      <c r="F235" s="269" t="s">
        <v>707</v>
      </c>
      <c r="G235" s="267"/>
      <c r="H235" s="270">
        <v>6.25</v>
      </c>
      <c r="I235" s="271"/>
      <c r="J235" s="267"/>
      <c r="K235" s="267"/>
      <c r="L235" s="272"/>
      <c r="M235" s="273"/>
      <c r="N235" s="274"/>
      <c r="O235" s="274"/>
      <c r="P235" s="274"/>
      <c r="Q235" s="274"/>
      <c r="R235" s="274"/>
      <c r="S235" s="274"/>
      <c r="T235" s="275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76" t="s">
        <v>425</v>
      </c>
      <c r="AU235" s="276" t="s">
        <v>80</v>
      </c>
      <c r="AV235" s="14" t="s">
        <v>80</v>
      </c>
      <c r="AW235" s="14" t="s">
        <v>33</v>
      </c>
      <c r="AX235" s="14" t="s">
        <v>78</v>
      </c>
      <c r="AY235" s="276" t="s">
        <v>137</v>
      </c>
    </row>
    <row r="236" s="2" customFormat="1" ht="16.5" customHeight="1">
      <c r="A236" s="41"/>
      <c r="B236" s="42"/>
      <c r="C236" s="256" t="s">
        <v>315</v>
      </c>
      <c r="D236" s="256" t="s">
        <v>421</v>
      </c>
      <c r="E236" s="257" t="s">
        <v>708</v>
      </c>
      <c r="F236" s="258" t="s">
        <v>709</v>
      </c>
      <c r="G236" s="259" t="s">
        <v>141</v>
      </c>
      <c r="H236" s="260">
        <v>6.4379999999999997</v>
      </c>
      <c r="I236" s="261"/>
      <c r="J236" s="262">
        <f>ROUND(I236*H236,2)</f>
        <v>0</v>
      </c>
      <c r="K236" s="258" t="s">
        <v>403</v>
      </c>
      <c r="L236" s="263"/>
      <c r="M236" s="264" t="s">
        <v>19</v>
      </c>
      <c r="N236" s="265" t="s">
        <v>42</v>
      </c>
      <c r="O236" s="87"/>
      <c r="P236" s="218">
        <f>O236*H236</f>
        <v>0</v>
      </c>
      <c r="Q236" s="218">
        <v>0.108</v>
      </c>
      <c r="R236" s="218">
        <f>Q236*H236</f>
        <v>0.69530399999999992</v>
      </c>
      <c r="S236" s="218">
        <v>0</v>
      </c>
      <c r="T236" s="219">
        <f>S236*H236</f>
        <v>0</v>
      </c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R236" s="220" t="s">
        <v>153</v>
      </c>
      <c r="AT236" s="220" t="s">
        <v>421</v>
      </c>
      <c r="AU236" s="220" t="s">
        <v>80</v>
      </c>
      <c r="AY236" s="20" t="s">
        <v>137</v>
      </c>
      <c r="BE236" s="221">
        <f>IF(N236="základní",J236,0)</f>
        <v>0</v>
      </c>
      <c r="BF236" s="221">
        <f>IF(N236="snížená",J236,0)</f>
        <v>0</v>
      </c>
      <c r="BG236" s="221">
        <f>IF(N236="zákl. přenesená",J236,0)</f>
        <v>0</v>
      </c>
      <c r="BH236" s="221">
        <f>IF(N236="sníž. přenesená",J236,0)</f>
        <v>0</v>
      </c>
      <c r="BI236" s="221">
        <f>IF(N236="nulová",J236,0)</f>
        <v>0</v>
      </c>
      <c r="BJ236" s="20" t="s">
        <v>78</v>
      </c>
      <c r="BK236" s="221">
        <f>ROUND(I236*H236,2)</f>
        <v>0</v>
      </c>
      <c r="BL236" s="20" t="s">
        <v>143</v>
      </c>
      <c r="BM236" s="220" t="s">
        <v>710</v>
      </c>
    </row>
    <row r="237" s="14" customFormat="1">
      <c r="A237" s="14"/>
      <c r="B237" s="266"/>
      <c r="C237" s="267"/>
      <c r="D237" s="222" t="s">
        <v>425</v>
      </c>
      <c r="E237" s="267"/>
      <c r="F237" s="269" t="s">
        <v>711</v>
      </c>
      <c r="G237" s="267"/>
      <c r="H237" s="270">
        <v>6.4379999999999997</v>
      </c>
      <c r="I237" s="271"/>
      <c r="J237" s="267"/>
      <c r="K237" s="267"/>
      <c r="L237" s="272"/>
      <c r="M237" s="273"/>
      <c r="N237" s="274"/>
      <c r="O237" s="274"/>
      <c r="P237" s="274"/>
      <c r="Q237" s="274"/>
      <c r="R237" s="274"/>
      <c r="S237" s="274"/>
      <c r="T237" s="275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76" t="s">
        <v>425</v>
      </c>
      <c r="AU237" s="276" t="s">
        <v>80</v>
      </c>
      <c r="AV237" s="14" t="s">
        <v>80</v>
      </c>
      <c r="AW237" s="14" t="s">
        <v>4</v>
      </c>
      <c r="AX237" s="14" t="s">
        <v>78</v>
      </c>
      <c r="AY237" s="276" t="s">
        <v>137</v>
      </c>
    </row>
    <row r="238" s="11" customFormat="1" ht="22.8" customHeight="1">
      <c r="A238" s="11"/>
      <c r="B238" s="195"/>
      <c r="C238" s="196"/>
      <c r="D238" s="197" t="s">
        <v>70</v>
      </c>
      <c r="E238" s="239" t="s">
        <v>151</v>
      </c>
      <c r="F238" s="239" t="s">
        <v>712</v>
      </c>
      <c r="G238" s="196"/>
      <c r="H238" s="196"/>
      <c r="I238" s="199"/>
      <c r="J238" s="240">
        <f>BK238</f>
        <v>0</v>
      </c>
      <c r="K238" s="196"/>
      <c r="L238" s="201"/>
      <c r="M238" s="202"/>
      <c r="N238" s="203"/>
      <c r="O238" s="203"/>
      <c r="P238" s="204">
        <f>SUM(P239:P243)</f>
        <v>0</v>
      </c>
      <c r="Q238" s="203"/>
      <c r="R238" s="204">
        <f>SUM(R239:R243)</f>
        <v>0.23803920000000001</v>
      </c>
      <c r="S238" s="203"/>
      <c r="T238" s="205">
        <f>SUM(T239:T243)</f>
        <v>0</v>
      </c>
      <c r="U238" s="11"/>
      <c r="V238" s="11"/>
      <c r="W238" s="11"/>
      <c r="X238" s="11"/>
      <c r="Y238" s="11"/>
      <c r="Z238" s="11"/>
      <c r="AA238" s="11"/>
      <c r="AB238" s="11"/>
      <c r="AC238" s="11"/>
      <c r="AD238" s="11"/>
      <c r="AE238" s="11"/>
      <c r="AR238" s="206" t="s">
        <v>78</v>
      </c>
      <c r="AT238" s="207" t="s">
        <v>70</v>
      </c>
      <c r="AU238" s="207" t="s">
        <v>78</v>
      </c>
      <c r="AY238" s="206" t="s">
        <v>137</v>
      </c>
      <c r="BK238" s="208">
        <f>SUM(BK239:BK243)</f>
        <v>0</v>
      </c>
    </row>
    <row r="239" s="2" customFormat="1" ht="49.05" customHeight="1">
      <c r="A239" s="41"/>
      <c r="B239" s="42"/>
      <c r="C239" s="209" t="s">
        <v>225</v>
      </c>
      <c r="D239" s="209" t="s">
        <v>138</v>
      </c>
      <c r="E239" s="210" t="s">
        <v>713</v>
      </c>
      <c r="F239" s="211" t="s">
        <v>714</v>
      </c>
      <c r="G239" s="212" t="s">
        <v>141</v>
      </c>
      <c r="H239" s="213">
        <v>37.783999999999999</v>
      </c>
      <c r="I239" s="214"/>
      <c r="J239" s="215">
        <f>ROUND(I239*H239,2)</f>
        <v>0</v>
      </c>
      <c r="K239" s="211" t="s">
        <v>403</v>
      </c>
      <c r="L239" s="47"/>
      <c r="M239" s="216" t="s">
        <v>19</v>
      </c>
      <c r="N239" s="217" t="s">
        <v>42</v>
      </c>
      <c r="O239" s="87"/>
      <c r="P239" s="218">
        <f>O239*H239</f>
        <v>0</v>
      </c>
      <c r="Q239" s="218">
        <v>0.0063</v>
      </c>
      <c r="R239" s="218">
        <f>Q239*H239</f>
        <v>0.23803920000000001</v>
      </c>
      <c r="S239" s="218">
        <v>0</v>
      </c>
      <c r="T239" s="219">
        <f>S239*H239</f>
        <v>0</v>
      </c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R239" s="220" t="s">
        <v>143</v>
      </c>
      <c r="AT239" s="220" t="s">
        <v>138</v>
      </c>
      <c r="AU239" s="220" t="s">
        <v>80</v>
      </c>
      <c r="AY239" s="20" t="s">
        <v>137</v>
      </c>
      <c r="BE239" s="221">
        <f>IF(N239="základní",J239,0)</f>
        <v>0</v>
      </c>
      <c r="BF239" s="221">
        <f>IF(N239="snížená",J239,0)</f>
        <v>0</v>
      </c>
      <c r="BG239" s="221">
        <f>IF(N239="zákl. přenesená",J239,0)</f>
        <v>0</v>
      </c>
      <c r="BH239" s="221">
        <f>IF(N239="sníž. přenesená",J239,0)</f>
        <v>0</v>
      </c>
      <c r="BI239" s="221">
        <f>IF(N239="nulová",J239,0)</f>
        <v>0</v>
      </c>
      <c r="BJ239" s="20" t="s">
        <v>78</v>
      </c>
      <c r="BK239" s="221">
        <f>ROUND(I239*H239,2)</f>
        <v>0</v>
      </c>
      <c r="BL239" s="20" t="s">
        <v>143</v>
      </c>
      <c r="BM239" s="220" t="s">
        <v>715</v>
      </c>
    </row>
    <row r="240" s="2" customFormat="1">
      <c r="A240" s="41"/>
      <c r="B240" s="42"/>
      <c r="C240" s="43"/>
      <c r="D240" s="241" t="s">
        <v>405</v>
      </c>
      <c r="E240" s="43"/>
      <c r="F240" s="242" t="s">
        <v>716</v>
      </c>
      <c r="G240" s="43"/>
      <c r="H240" s="43"/>
      <c r="I240" s="224"/>
      <c r="J240" s="43"/>
      <c r="K240" s="43"/>
      <c r="L240" s="47"/>
      <c r="M240" s="225"/>
      <c r="N240" s="226"/>
      <c r="O240" s="87"/>
      <c r="P240" s="87"/>
      <c r="Q240" s="87"/>
      <c r="R240" s="87"/>
      <c r="S240" s="87"/>
      <c r="T240" s="88"/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T240" s="20" t="s">
        <v>405</v>
      </c>
      <c r="AU240" s="20" t="s">
        <v>80</v>
      </c>
    </row>
    <row r="241" s="14" customFormat="1">
      <c r="A241" s="14"/>
      <c r="B241" s="266"/>
      <c r="C241" s="267"/>
      <c r="D241" s="222" t="s">
        <v>425</v>
      </c>
      <c r="E241" s="268" t="s">
        <v>19</v>
      </c>
      <c r="F241" s="269" t="s">
        <v>717</v>
      </c>
      <c r="G241" s="267"/>
      <c r="H241" s="270">
        <v>9.5120000000000005</v>
      </c>
      <c r="I241" s="271"/>
      <c r="J241" s="267"/>
      <c r="K241" s="267"/>
      <c r="L241" s="272"/>
      <c r="M241" s="273"/>
      <c r="N241" s="274"/>
      <c r="O241" s="274"/>
      <c r="P241" s="274"/>
      <c r="Q241" s="274"/>
      <c r="R241" s="274"/>
      <c r="S241" s="274"/>
      <c r="T241" s="275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76" t="s">
        <v>425</v>
      </c>
      <c r="AU241" s="276" t="s">
        <v>80</v>
      </c>
      <c r="AV241" s="14" t="s">
        <v>80</v>
      </c>
      <c r="AW241" s="14" t="s">
        <v>33</v>
      </c>
      <c r="AX241" s="14" t="s">
        <v>71</v>
      </c>
      <c r="AY241" s="276" t="s">
        <v>137</v>
      </c>
    </row>
    <row r="242" s="14" customFormat="1">
      <c r="A242" s="14"/>
      <c r="B242" s="266"/>
      <c r="C242" s="267"/>
      <c r="D242" s="222" t="s">
        <v>425</v>
      </c>
      <c r="E242" s="268" t="s">
        <v>19</v>
      </c>
      <c r="F242" s="269" t="s">
        <v>718</v>
      </c>
      <c r="G242" s="267"/>
      <c r="H242" s="270">
        <v>28.271999999999998</v>
      </c>
      <c r="I242" s="271"/>
      <c r="J242" s="267"/>
      <c r="K242" s="267"/>
      <c r="L242" s="272"/>
      <c r="M242" s="273"/>
      <c r="N242" s="274"/>
      <c r="O242" s="274"/>
      <c r="P242" s="274"/>
      <c r="Q242" s="274"/>
      <c r="R242" s="274"/>
      <c r="S242" s="274"/>
      <c r="T242" s="275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76" t="s">
        <v>425</v>
      </c>
      <c r="AU242" s="276" t="s">
        <v>80</v>
      </c>
      <c r="AV242" s="14" t="s">
        <v>80</v>
      </c>
      <c r="AW242" s="14" t="s">
        <v>33</v>
      </c>
      <c r="AX242" s="14" t="s">
        <v>71</v>
      </c>
      <c r="AY242" s="276" t="s">
        <v>137</v>
      </c>
    </row>
    <row r="243" s="15" customFormat="1">
      <c r="A243" s="15"/>
      <c r="B243" s="282"/>
      <c r="C243" s="283"/>
      <c r="D243" s="222" t="s">
        <v>425</v>
      </c>
      <c r="E243" s="284" t="s">
        <v>19</v>
      </c>
      <c r="F243" s="285" t="s">
        <v>530</v>
      </c>
      <c r="G243" s="283"/>
      <c r="H243" s="286">
        <v>37.783999999999999</v>
      </c>
      <c r="I243" s="287"/>
      <c r="J243" s="283"/>
      <c r="K243" s="283"/>
      <c r="L243" s="288"/>
      <c r="M243" s="289"/>
      <c r="N243" s="290"/>
      <c r="O243" s="290"/>
      <c r="P243" s="290"/>
      <c r="Q243" s="290"/>
      <c r="R243" s="290"/>
      <c r="S243" s="290"/>
      <c r="T243" s="291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92" t="s">
        <v>425</v>
      </c>
      <c r="AU243" s="292" t="s">
        <v>80</v>
      </c>
      <c r="AV243" s="15" t="s">
        <v>143</v>
      </c>
      <c r="AW243" s="15" t="s">
        <v>33</v>
      </c>
      <c r="AX243" s="15" t="s">
        <v>78</v>
      </c>
      <c r="AY243" s="292" t="s">
        <v>137</v>
      </c>
    </row>
    <row r="244" s="11" customFormat="1" ht="22.8" customHeight="1">
      <c r="A244" s="11"/>
      <c r="B244" s="195"/>
      <c r="C244" s="196"/>
      <c r="D244" s="197" t="s">
        <v>70</v>
      </c>
      <c r="E244" s="239" t="s">
        <v>153</v>
      </c>
      <c r="F244" s="239" t="s">
        <v>719</v>
      </c>
      <c r="G244" s="196"/>
      <c r="H244" s="196"/>
      <c r="I244" s="199"/>
      <c r="J244" s="240">
        <f>BK244</f>
        <v>0</v>
      </c>
      <c r="K244" s="196"/>
      <c r="L244" s="201"/>
      <c r="M244" s="202"/>
      <c r="N244" s="203"/>
      <c r="O244" s="203"/>
      <c r="P244" s="204">
        <f>SUM(P245:P258)</f>
        <v>0</v>
      </c>
      <c r="Q244" s="203"/>
      <c r="R244" s="204">
        <f>SUM(R245:R258)</f>
        <v>0.10661933000000001</v>
      </c>
      <c r="S244" s="203"/>
      <c r="T244" s="205">
        <f>SUM(T245:T258)</f>
        <v>0</v>
      </c>
      <c r="U244" s="11"/>
      <c r="V244" s="11"/>
      <c r="W244" s="11"/>
      <c r="X244" s="11"/>
      <c r="Y244" s="11"/>
      <c r="Z244" s="11"/>
      <c r="AA244" s="11"/>
      <c r="AB244" s="11"/>
      <c r="AC244" s="11"/>
      <c r="AD244" s="11"/>
      <c r="AE244" s="11"/>
      <c r="AR244" s="206" t="s">
        <v>78</v>
      </c>
      <c r="AT244" s="207" t="s">
        <v>70</v>
      </c>
      <c r="AU244" s="207" t="s">
        <v>78</v>
      </c>
      <c r="AY244" s="206" t="s">
        <v>137</v>
      </c>
      <c r="BK244" s="208">
        <f>SUM(BK245:BK258)</f>
        <v>0</v>
      </c>
    </row>
    <row r="245" s="2" customFormat="1" ht="44.25" customHeight="1">
      <c r="A245" s="41"/>
      <c r="B245" s="42"/>
      <c r="C245" s="209" t="s">
        <v>326</v>
      </c>
      <c r="D245" s="209" t="s">
        <v>138</v>
      </c>
      <c r="E245" s="210" t="s">
        <v>720</v>
      </c>
      <c r="F245" s="211" t="s">
        <v>721</v>
      </c>
      <c r="G245" s="212" t="s">
        <v>169</v>
      </c>
      <c r="H245" s="213">
        <v>1.7</v>
      </c>
      <c r="I245" s="214"/>
      <c r="J245" s="215">
        <f>ROUND(I245*H245,2)</f>
        <v>0</v>
      </c>
      <c r="K245" s="211" t="s">
        <v>403</v>
      </c>
      <c r="L245" s="47"/>
      <c r="M245" s="216" t="s">
        <v>19</v>
      </c>
      <c r="N245" s="217" t="s">
        <v>42</v>
      </c>
      <c r="O245" s="87"/>
      <c r="P245" s="218">
        <f>O245*H245</f>
        <v>0</v>
      </c>
      <c r="Q245" s="218">
        <v>0.012350399999999999</v>
      </c>
      <c r="R245" s="218">
        <f>Q245*H245</f>
        <v>0.020995679999999999</v>
      </c>
      <c r="S245" s="218">
        <v>0</v>
      </c>
      <c r="T245" s="219">
        <f>S245*H245</f>
        <v>0</v>
      </c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R245" s="220" t="s">
        <v>143</v>
      </c>
      <c r="AT245" s="220" t="s">
        <v>138</v>
      </c>
      <c r="AU245" s="220" t="s">
        <v>80</v>
      </c>
      <c r="AY245" s="20" t="s">
        <v>137</v>
      </c>
      <c r="BE245" s="221">
        <f>IF(N245="základní",J245,0)</f>
        <v>0</v>
      </c>
      <c r="BF245" s="221">
        <f>IF(N245="snížená",J245,0)</f>
        <v>0</v>
      </c>
      <c r="BG245" s="221">
        <f>IF(N245="zákl. přenesená",J245,0)</f>
        <v>0</v>
      </c>
      <c r="BH245" s="221">
        <f>IF(N245="sníž. přenesená",J245,0)</f>
        <v>0</v>
      </c>
      <c r="BI245" s="221">
        <f>IF(N245="nulová",J245,0)</f>
        <v>0</v>
      </c>
      <c r="BJ245" s="20" t="s">
        <v>78</v>
      </c>
      <c r="BK245" s="221">
        <f>ROUND(I245*H245,2)</f>
        <v>0</v>
      </c>
      <c r="BL245" s="20" t="s">
        <v>143</v>
      </c>
      <c r="BM245" s="220" t="s">
        <v>722</v>
      </c>
    </row>
    <row r="246" s="2" customFormat="1">
      <c r="A246" s="41"/>
      <c r="B246" s="42"/>
      <c r="C246" s="43"/>
      <c r="D246" s="241" t="s">
        <v>405</v>
      </c>
      <c r="E246" s="43"/>
      <c r="F246" s="242" t="s">
        <v>723</v>
      </c>
      <c r="G246" s="43"/>
      <c r="H246" s="43"/>
      <c r="I246" s="224"/>
      <c r="J246" s="43"/>
      <c r="K246" s="43"/>
      <c r="L246" s="47"/>
      <c r="M246" s="225"/>
      <c r="N246" s="226"/>
      <c r="O246" s="87"/>
      <c r="P246" s="87"/>
      <c r="Q246" s="87"/>
      <c r="R246" s="87"/>
      <c r="S246" s="87"/>
      <c r="T246" s="88"/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T246" s="20" t="s">
        <v>405</v>
      </c>
      <c r="AU246" s="20" t="s">
        <v>80</v>
      </c>
    </row>
    <row r="247" s="14" customFormat="1">
      <c r="A247" s="14"/>
      <c r="B247" s="266"/>
      <c r="C247" s="267"/>
      <c r="D247" s="222" t="s">
        <v>425</v>
      </c>
      <c r="E247" s="268" t="s">
        <v>19</v>
      </c>
      <c r="F247" s="269" t="s">
        <v>724</v>
      </c>
      <c r="G247" s="267"/>
      <c r="H247" s="270">
        <v>1.7</v>
      </c>
      <c r="I247" s="271"/>
      <c r="J247" s="267"/>
      <c r="K247" s="267"/>
      <c r="L247" s="272"/>
      <c r="M247" s="273"/>
      <c r="N247" s="274"/>
      <c r="O247" s="274"/>
      <c r="P247" s="274"/>
      <c r="Q247" s="274"/>
      <c r="R247" s="274"/>
      <c r="S247" s="274"/>
      <c r="T247" s="275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76" t="s">
        <v>425</v>
      </c>
      <c r="AU247" s="276" t="s">
        <v>80</v>
      </c>
      <c r="AV247" s="14" t="s">
        <v>80</v>
      </c>
      <c r="AW247" s="14" t="s">
        <v>33</v>
      </c>
      <c r="AX247" s="14" t="s">
        <v>78</v>
      </c>
      <c r="AY247" s="276" t="s">
        <v>137</v>
      </c>
    </row>
    <row r="248" s="2" customFormat="1" ht="44.25" customHeight="1">
      <c r="A248" s="41"/>
      <c r="B248" s="42"/>
      <c r="C248" s="209" t="s">
        <v>228</v>
      </c>
      <c r="D248" s="209" t="s">
        <v>138</v>
      </c>
      <c r="E248" s="210" t="s">
        <v>725</v>
      </c>
      <c r="F248" s="211" t="s">
        <v>726</v>
      </c>
      <c r="G248" s="212" t="s">
        <v>303</v>
      </c>
      <c r="H248" s="213">
        <v>2</v>
      </c>
      <c r="I248" s="214"/>
      <c r="J248" s="215">
        <f>ROUND(I248*H248,2)</f>
        <v>0</v>
      </c>
      <c r="K248" s="211" t="s">
        <v>403</v>
      </c>
      <c r="L248" s="47"/>
      <c r="M248" s="216" t="s">
        <v>19</v>
      </c>
      <c r="N248" s="217" t="s">
        <v>42</v>
      </c>
      <c r="O248" s="87"/>
      <c r="P248" s="218">
        <f>O248*H248</f>
        <v>0</v>
      </c>
      <c r="Q248" s="218">
        <v>8.0000000000000007E-05</v>
      </c>
      <c r="R248" s="218">
        <f>Q248*H248</f>
        <v>0.00016000000000000001</v>
      </c>
      <c r="S248" s="218">
        <v>0</v>
      </c>
      <c r="T248" s="219">
        <f>S248*H248</f>
        <v>0</v>
      </c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R248" s="220" t="s">
        <v>143</v>
      </c>
      <c r="AT248" s="220" t="s">
        <v>138</v>
      </c>
      <c r="AU248" s="220" t="s">
        <v>80</v>
      </c>
      <c r="AY248" s="20" t="s">
        <v>137</v>
      </c>
      <c r="BE248" s="221">
        <f>IF(N248="základní",J248,0)</f>
        <v>0</v>
      </c>
      <c r="BF248" s="221">
        <f>IF(N248="snížená",J248,0)</f>
        <v>0</v>
      </c>
      <c r="BG248" s="221">
        <f>IF(N248="zákl. přenesená",J248,0)</f>
        <v>0</v>
      </c>
      <c r="BH248" s="221">
        <f>IF(N248="sníž. přenesená",J248,0)</f>
        <v>0</v>
      </c>
      <c r="BI248" s="221">
        <f>IF(N248="nulová",J248,0)</f>
        <v>0</v>
      </c>
      <c r="BJ248" s="20" t="s">
        <v>78</v>
      </c>
      <c r="BK248" s="221">
        <f>ROUND(I248*H248,2)</f>
        <v>0</v>
      </c>
      <c r="BL248" s="20" t="s">
        <v>143</v>
      </c>
      <c r="BM248" s="220" t="s">
        <v>727</v>
      </c>
    </row>
    <row r="249" s="2" customFormat="1">
      <c r="A249" s="41"/>
      <c r="B249" s="42"/>
      <c r="C249" s="43"/>
      <c r="D249" s="241" t="s">
        <v>405</v>
      </c>
      <c r="E249" s="43"/>
      <c r="F249" s="242" t="s">
        <v>728</v>
      </c>
      <c r="G249" s="43"/>
      <c r="H249" s="43"/>
      <c r="I249" s="224"/>
      <c r="J249" s="43"/>
      <c r="K249" s="43"/>
      <c r="L249" s="47"/>
      <c r="M249" s="225"/>
      <c r="N249" s="226"/>
      <c r="O249" s="87"/>
      <c r="P249" s="87"/>
      <c r="Q249" s="87"/>
      <c r="R249" s="87"/>
      <c r="S249" s="87"/>
      <c r="T249" s="88"/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T249" s="20" t="s">
        <v>405</v>
      </c>
      <c r="AU249" s="20" t="s">
        <v>80</v>
      </c>
    </row>
    <row r="250" s="14" customFormat="1">
      <c r="A250" s="14"/>
      <c r="B250" s="266"/>
      <c r="C250" s="267"/>
      <c r="D250" s="222" t="s">
        <v>425</v>
      </c>
      <c r="E250" s="268" t="s">
        <v>19</v>
      </c>
      <c r="F250" s="269" t="s">
        <v>729</v>
      </c>
      <c r="G250" s="267"/>
      <c r="H250" s="270">
        <v>2</v>
      </c>
      <c r="I250" s="271"/>
      <c r="J250" s="267"/>
      <c r="K250" s="267"/>
      <c r="L250" s="272"/>
      <c r="M250" s="273"/>
      <c r="N250" s="274"/>
      <c r="O250" s="274"/>
      <c r="P250" s="274"/>
      <c r="Q250" s="274"/>
      <c r="R250" s="274"/>
      <c r="S250" s="274"/>
      <c r="T250" s="275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76" t="s">
        <v>425</v>
      </c>
      <c r="AU250" s="276" t="s">
        <v>80</v>
      </c>
      <c r="AV250" s="14" t="s">
        <v>80</v>
      </c>
      <c r="AW250" s="14" t="s">
        <v>33</v>
      </c>
      <c r="AX250" s="14" t="s">
        <v>78</v>
      </c>
      <c r="AY250" s="276" t="s">
        <v>137</v>
      </c>
    </row>
    <row r="251" s="2" customFormat="1" ht="21.75" customHeight="1">
      <c r="A251" s="41"/>
      <c r="B251" s="42"/>
      <c r="C251" s="256" t="s">
        <v>334</v>
      </c>
      <c r="D251" s="256" t="s">
        <v>421</v>
      </c>
      <c r="E251" s="257" t="s">
        <v>730</v>
      </c>
      <c r="F251" s="258" t="s">
        <v>731</v>
      </c>
      <c r="G251" s="259" t="s">
        <v>303</v>
      </c>
      <c r="H251" s="260">
        <v>2</v>
      </c>
      <c r="I251" s="261"/>
      <c r="J251" s="262">
        <f>ROUND(I251*H251,2)</f>
        <v>0</v>
      </c>
      <c r="K251" s="258" t="s">
        <v>403</v>
      </c>
      <c r="L251" s="263"/>
      <c r="M251" s="264" t="s">
        <v>19</v>
      </c>
      <c r="N251" s="265" t="s">
        <v>42</v>
      </c>
      <c r="O251" s="87"/>
      <c r="P251" s="218">
        <f>O251*H251</f>
        <v>0</v>
      </c>
      <c r="Q251" s="218">
        <v>0.00059999999999999995</v>
      </c>
      <c r="R251" s="218">
        <f>Q251*H251</f>
        <v>0.0011999999999999999</v>
      </c>
      <c r="S251" s="218">
        <v>0</v>
      </c>
      <c r="T251" s="219">
        <f>S251*H251</f>
        <v>0</v>
      </c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R251" s="220" t="s">
        <v>153</v>
      </c>
      <c r="AT251" s="220" t="s">
        <v>421</v>
      </c>
      <c r="AU251" s="220" t="s">
        <v>80</v>
      </c>
      <c r="AY251" s="20" t="s">
        <v>137</v>
      </c>
      <c r="BE251" s="221">
        <f>IF(N251="základní",J251,0)</f>
        <v>0</v>
      </c>
      <c r="BF251" s="221">
        <f>IF(N251="snížená",J251,0)</f>
        <v>0</v>
      </c>
      <c r="BG251" s="221">
        <f>IF(N251="zákl. přenesená",J251,0)</f>
        <v>0</v>
      </c>
      <c r="BH251" s="221">
        <f>IF(N251="sníž. přenesená",J251,0)</f>
        <v>0</v>
      </c>
      <c r="BI251" s="221">
        <f>IF(N251="nulová",J251,0)</f>
        <v>0</v>
      </c>
      <c r="BJ251" s="20" t="s">
        <v>78</v>
      </c>
      <c r="BK251" s="221">
        <f>ROUND(I251*H251,2)</f>
        <v>0</v>
      </c>
      <c r="BL251" s="20" t="s">
        <v>143</v>
      </c>
      <c r="BM251" s="220" t="s">
        <v>732</v>
      </c>
    </row>
    <row r="252" s="2" customFormat="1" ht="44.25" customHeight="1">
      <c r="A252" s="41"/>
      <c r="B252" s="42"/>
      <c r="C252" s="209" t="s">
        <v>233</v>
      </c>
      <c r="D252" s="209" t="s">
        <v>138</v>
      </c>
      <c r="E252" s="210" t="s">
        <v>733</v>
      </c>
      <c r="F252" s="211" t="s">
        <v>734</v>
      </c>
      <c r="G252" s="212" t="s">
        <v>303</v>
      </c>
      <c r="H252" s="213">
        <v>1</v>
      </c>
      <c r="I252" s="214"/>
      <c r="J252" s="215">
        <f>ROUND(I252*H252,2)</f>
        <v>0</v>
      </c>
      <c r="K252" s="211" t="s">
        <v>403</v>
      </c>
      <c r="L252" s="47"/>
      <c r="M252" s="216" t="s">
        <v>19</v>
      </c>
      <c r="N252" s="217" t="s">
        <v>42</v>
      </c>
      <c r="O252" s="87"/>
      <c r="P252" s="218">
        <f>O252*H252</f>
        <v>0</v>
      </c>
      <c r="Q252" s="218">
        <v>0.083303650000000007</v>
      </c>
      <c r="R252" s="218">
        <f>Q252*H252</f>
        <v>0.083303650000000007</v>
      </c>
      <c r="S252" s="218">
        <v>0</v>
      </c>
      <c r="T252" s="219">
        <f>S252*H252</f>
        <v>0</v>
      </c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R252" s="220" t="s">
        <v>143</v>
      </c>
      <c r="AT252" s="220" t="s">
        <v>138</v>
      </c>
      <c r="AU252" s="220" t="s">
        <v>80</v>
      </c>
      <c r="AY252" s="20" t="s">
        <v>137</v>
      </c>
      <c r="BE252" s="221">
        <f>IF(N252="základní",J252,0)</f>
        <v>0</v>
      </c>
      <c r="BF252" s="221">
        <f>IF(N252="snížená",J252,0)</f>
        <v>0</v>
      </c>
      <c r="BG252" s="221">
        <f>IF(N252="zákl. přenesená",J252,0)</f>
        <v>0</v>
      </c>
      <c r="BH252" s="221">
        <f>IF(N252="sníž. přenesená",J252,0)</f>
        <v>0</v>
      </c>
      <c r="BI252" s="221">
        <f>IF(N252="nulová",J252,0)</f>
        <v>0</v>
      </c>
      <c r="BJ252" s="20" t="s">
        <v>78</v>
      </c>
      <c r="BK252" s="221">
        <f>ROUND(I252*H252,2)</f>
        <v>0</v>
      </c>
      <c r="BL252" s="20" t="s">
        <v>143</v>
      </c>
      <c r="BM252" s="220" t="s">
        <v>735</v>
      </c>
    </row>
    <row r="253" s="2" customFormat="1">
      <c r="A253" s="41"/>
      <c r="B253" s="42"/>
      <c r="C253" s="43"/>
      <c r="D253" s="241" t="s">
        <v>405</v>
      </c>
      <c r="E253" s="43"/>
      <c r="F253" s="242" t="s">
        <v>736</v>
      </c>
      <c r="G253" s="43"/>
      <c r="H253" s="43"/>
      <c r="I253" s="224"/>
      <c r="J253" s="43"/>
      <c r="K253" s="43"/>
      <c r="L253" s="47"/>
      <c r="M253" s="225"/>
      <c r="N253" s="226"/>
      <c r="O253" s="87"/>
      <c r="P253" s="87"/>
      <c r="Q253" s="87"/>
      <c r="R253" s="87"/>
      <c r="S253" s="87"/>
      <c r="T253" s="88"/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T253" s="20" t="s">
        <v>405</v>
      </c>
      <c r="AU253" s="20" t="s">
        <v>80</v>
      </c>
    </row>
    <row r="254" s="14" customFormat="1">
      <c r="A254" s="14"/>
      <c r="B254" s="266"/>
      <c r="C254" s="267"/>
      <c r="D254" s="222" t="s">
        <v>425</v>
      </c>
      <c r="E254" s="268" t="s">
        <v>19</v>
      </c>
      <c r="F254" s="269" t="s">
        <v>737</v>
      </c>
      <c r="G254" s="267"/>
      <c r="H254" s="270">
        <v>1</v>
      </c>
      <c r="I254" s="271"/>
      <c r="J254" s="267"/>
      <c r="K254" s="267"/>
      <c r="L254" s="272"/>
      <c r="M254" s="273"/>
      <c r="N254" s="274"/>
      <c r="O254" s="274"/>
      <c r="P254" s="274"/>
      <c r="Q254" s="274"/>
      <c r="R254" s="274"/>
      <c r="S254" s="274"/>
      <c r="T254" s="275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76" t="s">
        <v>425</v>
      </c>
      <c r="AU254" s="276" t="s">
        <v>80</v>
      </c>
      <c r="AV254" s="14" t="s">
        <v>80</v>
      </c>
      <c r="AW254" s="14" t="s">
        <v>33</v>
      </c>
      <c r="AX254" s="14" t="s">
        <v>78</v>
      </c>
      <c r="AY254" s="276" t="s">
        <v>137</v>
      </c>
    </row>
    <row r="255" s="2" customFormat="1" ht="33" customHeight="1">
      <c r="A255" s="41"/>
      <c r="B255" s="42"/>
      <c r="C255" s="209" t="s">
        <v>342</v>
      </c>
      <c r="D255" s="209" t="s">
        <v>138</v>
      </c>
      <c r="E255" s="210" t="s">
        <v>738</v>
      </c>
      <c r="F255" s="211" t="s">
        <v>739</v>
      </c>
      <c r="G255" s="212" t="s">
        <v>303</v>
      </c>
      <c r="H255" s="213">
        <v>1</v>
      </c>
      <c r="I255" s="214"/>
      <c r="J255" s="215">
        <f>ROUND(I255*H255,2)</f>
        <v>0</v>
      </c>
      <c r="K255" s="211" t="s">
        <v>403</v>
      </c>
      <c r="L255" s="47"/>
      <c r="M255" s="216" t="s">
        <v>19</v>
      </c>
      <c r="N255" s="217" t="s">
        <v>42</v>
      </c>
      <c r="O255" s="87"/>
      <c r="P255" s="218">
        <f>O255*H255</f>
        <v>0</v>
      </c>
      <c r="Q255" s="218">
        <v>0.00096000000000000002</v>
      </c>
      <c r="R255" s="218">
        <f>Q255*H255</f>
        <v>0.00096000000000000002</v>
      </c>
      <c r="S255" s="218">
        <v>0</v>
      </c>
      <c r="T255" s="219">
        <f>S255*H255</f>
        <v>0</v>
      </c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R255" s="220" t="s">
        <v>143</v>
      </c>
      <c r="AT255" s="220" t="s">
        <v>138</v>
      </c>
      <c r="AU255" s="220" t="s">
        <v>80</v>
      </c>
      <c r="AY255" s="20" t="s">
        <v>137</v>
      </c>
      <c r="BE255" s="221">
        <f>IF(N255="základní",J255,0)</f>
        <v>0</v>
      </c>
      <c r="BF255" s="221">
        <f>IF(N255="snížená",J255,0)</f>
        <v>0</v>
      </c>
      <c r="BG255" s="221">
        <f>IF(N255="zákl. přenesená",J255,0)</f>
        <v>0</v>
      </c>
      <c r="BH255" s="221">
        <f>IF(N255="sníž. přenesená",J255,0)</f>
        <v>0</v>
      </c>
      <c r="BI255" s="221">
        <f>IF(N255="nulová",J255,0)</f>
        <v>0</v>
      </c>
      <c r="BJ255" s="20" t="s">
        <v>78</v>
      </c>
      <c r="BK255" s="221">
        <f>ROUND(I255*H255,2)</f>
        <v>0</v>
      </c>
      <c r="BL255" s="20" t="s">
        <v>143</v>
      </c>
      <c r="BM255" s="220" t="s">
        <v>740</v>
      </c>
    </row>
    <row r="256" s="2" customFormat="1">
      <c r="A256" s="41"/>
      <c r="B256" s="42"/>
      <c r="C256" s="43"/>
      <c r="D256" s="241" t="s">
        <v>405</v>
      </c>
      <c r="E256" s="43"/>
      <c r="F256" s="242" t="s">
        <v>741</v>
      </c>
      <c r="G256" s="43"/>
      <c r="H256" s="43"/>
      <c r="I256" s="224"/>
      <c r="J256" s="43"/>
      <c r="K256" s="43"/>
      <c r="L256" s="47"/>
      <c r="M256" s="225"/>
      <c r="N256" s="226"/>
      <c r="O256" s="87"/>
      <c r="P256" s="87"/>
      <c r="Q256" s="87"/>
      <c r="R256" s="87"/>
      <c r="S256" s="87"/>
      <c r="T256" s="88"/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T256" s="20" t="s">
        <v>405</v>
      </c>
      <c r="AU256" s="20" t="s">
        <v>80</v>
      </c>
    </row>
    <row r="257" s="2" customFormat="1" ht="44.25" customHeight="1">
      <c r="A257" s="41"/>
      <c r="B257" s="42"/>
      <c r="C257" s="209" t="s">
        <v>238</v>
      </c>
      <c r="D257" s="209" t="s">
        <v>138</v>
      </c>
      <c r="E257" s="210" t="s">
        <v>742</v>
      </c>
      <c r="F257" s="211" t="s">
        <v>743</v>
      </c>
      <c r="G257" s="212" t="s">
        <v>303</v>
      </c>
      <c r="H257" s="213">
        <v>1</v>
      </c>
      <c r="I257" s="214"/>
      <c r="J257" s="215">
        <f>ROUND(I257*H257,2)</f>
        <v>0</v>
      </c>
      <c r="K257" s="211" t="s">
        <v>403</v>
      </c>
      <c r="L257" s="47"/>
      <c r="M257" s="216" t="s">
        <v>19</v>
      </c>
      <c r="N257" s="217" t="s">
        <v>42</v>
      </c>
      <c r="O257" s="87"/>
      <c r="P257" s="218">
        <f>O257*H257</f>
        <v>0</v>
      </c>
      <c r="Q257" s="218">
        <v>0</v>
      </c>
      <c r="R257" s="218">
        <f>Q257*H257</f>
        <v>0</v>
      </c>
      <c r="S257" s="218">
        <v>0</v>
      </c>
      <c r="T257" s="219">
        <f>S257*H257</f>
        <v>0</v>
      </c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R257" s="220" t="s">
        <v>143</v>
      </c>
      <c r="AT257" s="220" t="s">
        <v>138</v>
      </c>
      <c r="AU257" s="220" t="s">
        <v>80</v>
      </c>
      <c r="AY257" s="20" t="s">
        <v>137</v>
      </c>
      <c r="BE257" s="221">
        <f>IF(N257="základní",J257,0)</f>
        <v>0</v>
      </c>
      <c r="BF257" s="221">
        <f>IF(N257="snížená",J257,0)</f>
        <v>0</v>
      </c>
      <c r="BG257" s="221">
        <f>IF(N257="zákl. přenesená",J257,0)</f>
        <v>0</v>
      </c>
      <c r="BH257" s="221">
        <f>IF(N257="sníž. přenesená",J257,0)</f>
        <v>0</v>
      </c>
      <c r="BI257" s="221">
        <f>IF(N257="nulová",J257,0)</f>
        <v>0</v>
      </c>
      <c r="BJ257" s="20" t="s">
        <v>78</v>
      </c>
      <c r="BK257" s="221">
        <f>ROUND(I257*H257,2)</f>
        <v>0</v>
      </c>
      <c r="BL257" s="20" t="s">
        <v>143</v>
      </c>
      <c r="BM257" s="220" t="s">
        <v>744</v>
      </c>
    </row>
    <row r="258" s="2" customFormat="1">
      <c r="A258" s="41"/>
      <c r="B258" s="42"/>
      <c r="C258" s="43"/>
      <c r="D258" s="241" t="s">
        <v>405</v>
      </c>
      <c r="E258" s="43"/>
      <c r="F258" s="242" t="s">
        <v>745</v>
      </c>
      <c r="G258" s="43"/>
      <c r="H258" s="43"/>
      <c r="I258" s="224"/>
      <c r="J258" s="43"/>
      <c r="K258" s="43"/>
      <c r="L258" s="47"/>
      <c r="M258" s="225"/>
      <c r="N258" s="226"/>
      <c r="O258" s="87"/>
      <c r="P258" s="87"/>
      <c r="Q258" s="87"/>
      <c r="R258" s="87"/>
      <c r="S258" s="87"/>
      <c r="T258" s="88"/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T258" s="20" t="s">
        <v>405</v>
      </c>
      <c r="AU258" s="20" t="s">
        <v>80</v>
      </c>
    </row>
    <row r="259" s="11" customFormat="1" ht="22.8" customHeight="1">
      <c r="A259" s="11"/>
      <c r="B259" s="195"/>
      <c r="C259" s="196"/>
      <c r="D259" s="197" t="s">
        <v>70</v>
      </c>
      <c r="E259" s="239" t="s">
        <v>175</v>
      </c>
      <c r="F259" s="239" t="s">
        <v>398</v>
      </c>
      <c r="G259" s="196"/>
      <c r="H259" s="196"/>
      <c r="I259" s="199"/>
      <c r="J259" s="240">
        <f>BK259</f>
        <v>0</v>
      </c>
      <c r="K259" s="196"/>
      <c r="L259" s="201"/>
      <c r="M259" s="202"/>
      <c r="N259" s="203"/>
      <c r="O259" s="203"/>
      <c r="P259" s="204">
        <f>SUM(P260:P277)</f>
        <v>0</v>
      </c>
      <c r="Q259" s="203"/>
      <c r="R259" s="204">
        <f>SUM(R260:R277)</f>
        <v>18.537448357999999</v>
      </c>
      <c r="S259" s="203"/>
      <c r="T259" s="205">
        <f>SUM(T260:T277)</f>
        <v>6.625</v>
      </c>
      <c r="U259" s="11"/>
      <c r="V259" s="11"/>
      <c r="W259" s="11"/>
      <c r="X259" s="11"/>
      <c r="Y259" s="11"/>
      <c r="Z259" s="11"/>
      <c r="AA259" s="11"/>
      <c r="AB259" s="11"/>
      <c r="AC259" s="11"/>
      <c r="AD259" s="11"/>
      <c r="AE259" s="11"/>
      <c r="AR259" s="206" t="s">
        <v>78</v>
      </c>
      <c r="AT259" s="207" t="s">
        <v>70</v>
      </c>
      <c r="AU259" s="207" t="s">
        <v>78</v>
      </c>
      <c r="AY259" s="206" t="s">
        <v>137</v>
      </c>
      <c r="BK259" s="208">
        <f>SUM(BK260:BK277)</f>
        <v>0</v>
      </c>
    </row>
    <row r="260" s="2" customFormat="1" ht="49.05" customHeight="1">
      <c r="A260" s="41"/>
      <c r="B260" s="42"/>
      <c r="C260" s="209" t="s">
        <v>351</v>
      </c>
      <c r="D260" s="209" t="s">
        <v>138</v>
      </c>
      <c r="E260" s="210" t="s">
        <v>746</v>
      </c>
      <c r="F260" s="211" t="s">
        <v>747</v>
      </c>
      <c r="G260" s="212" t="s">
        <v>169</v>
      </c>
      <c r="H260" s="213">
        <v>47.229999999999997</v>
      </c>
      <c r="I260" s="214"/>
      <c r="J260" s="215">
        <f>ROUND(I260*H260,2)</f>
        <v>0</v>
      </c>
      <c r="K260" s="211" t="s">
        <v>403</v>
      </c>
      <c r="L260" s="47"/>
      <c r="M260" s="216" t="s">
        <v>19</v>
      </c>
      <c r="N260" s="217" t="s">
        <v>42</v>
      </c>
      <c r="O260" s="87"/>
      <c r="P260" s="218">
        <f>O260*H260</f>
        <v>0</v>
      </c>
      <c r="Q260" s="218">
        <v>0.12949959999999999</v>
      </c>
      <c r="R260" s="218">
        <f>Q260*H260</f>
        <v>6.1162661079999996</v>
      </c>
      <c r="S260" s="218">
        <v>0</v>
      </c>
      <c r="T260" s="219">
        <f>S260*H260</f>
        <v>0</v>
      </c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R260" s="220" t="s">
        <v>143</v>
      </c>
      <c r="AT260" s="220" t="s">
        <v>138</v>
      </c>
      <c r="AU260" s="220" t="s">
        <v>80</v>
      </c>
      <c r="AY260" s="20" t="s">
        <v>137</v>
      </c>
      <c r="BE260" s="221">
        <f>IF(N260="základní",J260,0)</f>
        <v>0</v>
      </c>
      <c r="BF260" s="221">
        <f>IF(N260="snížená",J260,0)</f>
        <v>0</v>
      </c>
      <c r="BG260" s="221">
        <f>IF(N260="zákl. přenesená",J260,0)</f>
        <v>0</v>
      </c>
      <c r="BH260" s="221">
        <f>IF(N260="sníž. přenesená",J260,0)</f>
        <v>0</v>
      </c>
      <c r="BI260" s="221">
        <f>IF(N260="nulová",J260,0)</f>
        <v>0</v>
      </c>
      <c r="BJ260" s="20" t="s">
        <v>78</v>
      </c>
      <c r="BK260" s="221">
        <f>ROUND(I260*H260,2)</f>
        <v>0</v>
      </c>
      <c r="BL260" s="20" t="s">
        <v>143</v>
      </c>
      <c r="BM260" s="220" t="s">
        <v>748</v>
      </c>
    </row>
    <row r="261" s="2" customFormat="1">
      <c r="A261" s="41"/>
      <c r="B261" s="42"/>
      <c r="C261" s="43"/>
      <c r="D261" s="241" t="s">
        <v>405</v>
      </c>
      <c r="E261" s="43"/>
      <c r="F261" s="242" t="s">
        <v>749</v>
      </c>
      <c r="G261" s="43"/>
      <c r="H261" s="43"/>
      <c r="I261" s="224"/>
      <c r="J261" s="43"/>
      <c r="K261" s="43"/>
      <c r="L261" s="47"/>
      <c r="M261" s="225"/>
      <c r="N261" s="226"/>
      <c r="O261" s="87"/>
      <c r="P261" s="87"/>
      <c r="Q261" s="87"/>
      <c r="R261" s="87"/>
      <c r="S261" s="87"/>
      <c r="T261" s="88"/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T261" s="20" t="s">
        <v>405</v>
      </c>
      <c r="AU261" s="20" t="s">
        <v>80</v>
      </c>
    </row>
    <row r="262" s="14" customFormat="1">
      <c r="A262" s="14"/>
      <c r="B262" s="266"/>
      <c r="C262" s="267"/>
      <c r="D262" s="222" t="s">
        <v>425</v>
      </c>
      <c r="E262" s="268" t="s">
        <v>19</v>
      </c>
      <c r="F262" s="269" t="s">
        <v>750</v>
      </c>
      <c r="G262" s="267"/>
      <c r="H262" s="270">
        <v>11.890000000000001</v>
      </c>
      <c r="I262" s="271"/>
      <c r="J262" s="267"/>
      <c r="K262" s="267"/>
      <c r="L262" s="272"/>
      <c r="M262" s="273"/>
      <c r="N262" s="274"/>
      <c r="O262" s="274"/>
      <c r="P262" s="274"/>
      <c r="Q262" s="274"/>
      <c r="R262" s="274"/>
      <c r="S262" s="274"/>
      <c r="T262" s="275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76" t="s">
        <v>425</v>
      </c>
      <c r="AU262" s="276" t="s">
        <v>80</v>
      </c>
      <c r="AV262" s="14" t="s">
        <v>80</v>
      </c>
      <c r="AW262" s="14" t="s">
        <v>33</v>
      </c>
      <c r="AX262" s="14" t="s">
        <v>71</v>
      </c>
      <c r="AY262" s="276" t="s">
        <v>137</v>
      </c>
    </row>
    <row r="263" s="14" customFormat="1">
      <c r="A263" s="14"/>
      <c r="B263" s="266"/>
      <c r="C263" s="267"/>
      <c r="D263" s="222" t="s">
        <v>425</v>
      </c>
      <c r="E263" s="268" t="s">
        <v>19</v>
      </c>
      <c r="F263" s="269" t="s">
        <v>751</v>
      </c>
      <c r="G263" s="267"/>
      <c r="H263" s="270">
        <v>35.340000000000003</v>
      </c>
      <c r="I263" s="271"/>
      <c r="J263" s="267"/>
      <c r="K263" s="267"/>
      <c r="L263" s="272"/>
      <c r="M263" s="273"/>
      <c r="N263" s="274"/>
      <c r="O263" s="274"/>
      <c r="P263" s="274"/>
      <c r="Q263" s="274"/>
      <c r="R263" s="274"/>
      <c r="S263" s="274"/>
      <c r="T263" s="275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76" t="s">
        <v>425</v>
      </c>
      <c r="AU263" s="276" t="s">
        <v>80</v>
      </c>
      <c r="AV263" s="14" t="s">
        <v>80</v>
      </c>
      <c r="AW263" s="14" t="s">
        <v>33</v>
      </c>
      <c r="AX263" s="14" t="s">
        <v>71</v>
      </c>
      <c r="AY263" s="276" t="s">
        <v>137</v>
      </c>
    </row>
    <row r="264" s="15" customFormat="1">
      <c r="A264" s="15"/>
      <c r="B264" s="282"/>
      <c r="C264" s="283"/>
      <c r="D264" s="222" t="s">
        <v>425</v>
      </c>
      <c r="E264" s="284" t="s">
        <v>19</v>
      </c>
      <c r="F264" s="285" t="s">
        <v>530</v>
      </c>
      <c r="G264" s="283"/>
      <c r="H264" s="286">
        <v>47.229999999999997</v>
      </c>
      <c r="I264" s="287"/>
      <c r="J264" s="283"/>
      <c r="K264" s="283"/>
      <c r="L264" s="288"/>
      <c r="M264" s="289"/>
      <c r="N264" s="290"/>
      <c r="O264" s="290"/>
      <c r="P264" s="290"/>
      <c r="Q264" s="290"/>
      <c r="R264" s="290"/>
      <c r="S264" s="290"/>
      <c r="T264" s="291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92" t="s">
        <v>425</v>
      </c>
      <c r="AU264" s="292" t="s">
        <v>80</v>
      </c>
      <c r="AV264" s="15" t="s">
        <v>143</v>
      </c>
      <c r="AW264" s="15" t="s">
        <v>33</v>
      </c>
      <c r="AX264" s="15" t="s">
        <v>78</v>
      </c>
      <c r="AY264" s="292" t="s">
        <v>137</v>
      </c>
    </row>
    <row r="265" s="2" customFormat="1" ht="16.5" customHeight="1">
      <c r="A265" s="41"/>
      <c r="B265" s="42"/>
      <c r="C265" s="256" t="s">
        <v>242</v>
      </c>
      <c r="D265" s="256" t="s">
        <v>421</v>
      </c>
      <c r="E265" s="257" t="s">
        <v>752</v>
      </c>
      <c r="F265" s="258" t="s">
        <v>753</v>
      </c>
      <c r="G265" s="259" t="s">
        <v>169</v>
      </c>
      <c r="H265" s="260">
        <v>48.174999999999997</v>
      </c>
      <c r="I265" s="261"/>
      <c r="J265" s="262">
        <f>ROUND(I265*H265,2)</f>
        <v>0</v>
      </c>
      <c r="K265" s="258" t="s">
        <v>403</v>
      </c>
      <c r="L265" s="263"/>
      <c r="M265" s="264" t="s">
        <v>19</v>
      </c>
      <c r="N265" s="265" t="s">
        <v>42</v>
      </c>
      <c r="O265" s="87"/>
      <c r="P265" s="218">
        <f>O265*H265</f>
        <v>0</v>
      </c>
      <c r="Q265" s="218">
        <v>0.024</v>
      </c>
      <c r="R265" s="218">
        <f>Q265*H265</f>
        <v>1.1561999999999999</v>
      </c>
      <c r="S265" s="218">
        <v>0</v>
      </c>
      <c r="T265" s="219">
        <f>S265*H265</f>
        <v>0</v>
      </c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R265" s="220" t="s">
        <v>153</v>
      </c>
      <c r="AT265" s="220" t="s">
        <v>421</v>
      </c>
      <c r="AU265" s="220" t="s">
        <v>80</v>
      </c>
      <c r="AY265" s="20" t="s">
        <v>137</v>
      </c>
      <c r="BE265" s="221">
        <f>IF(N265="základní",J265,0)</f>
        <v>0</v>
      </c>
      <c r="BF265" s="221">
        <f>IF(N265="snížená",J265,0)</f>
        <v>0</v>
      </c>
      <c r="BG265" s="221">
        <f>IF(N265="zákl. přenesená",J265,0)</f>
        <v>0</v>
      </c>
      <c r="BH265" s="221">
        <f>IF(N265="sníž. přenesená",J265,0)</f>
        <v>0</v>
      </c>
      <c r="BI265" s="221">
        <f>IF(N265="nulová",J265,0)</f>
        <v>0</v>
      </c>
      <c r="BJ265" s="20" t="s">
        <v>78</v>
      </c>
      <c r="BK265" s="221">
        <f>ROUND(I265*H265,2)</f>
        <v>0</v>
      </c>
      <c r="BL265" s="20" t="s">
        <v>143</v>
      </c>
      <c r="BM265" s="220" t="s">
        <v>754</v>
      </c>
    </row>
    <row r="266" s="14" customFormat="1">
      <c r="A266" s="14"/>
      <c r="B266" s="266"/>
      <c r="C266" s="267"/>
      <c r="D266" s="222" t="s">
        <v>425</v>
      </c>
      <c r="E266" s="267"/>
      <c r="F266" s="269" t="s">
        <v>755</v>
      </c>
      <c r="G266" s="267"/>
      <c r="H266" s="270">
        <v>48.174999999999997</v>
      </c>
      <c r="I266" s="271"/>
      <c r="J266" s="267"/>
      <c r="K266" s="267"/>
      <c r="L266" s="272"/>
      <c r="M266" s="273"/>
      <c r="N266" s="274"/>
      <c r="O266" s="274"/>
      <c r="P266" s="274"/>
      <c r="Q266" s="274"/>
      <c r="R266" s="274"/>
      <c r="S266" s="274"/>
      <c r="T266" s="275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76" t="s">
        <v>425</v>
      </c>
      <c r="AU266" s="276" t="s">
        <v>80</v>
      </c>
      <c r="AV266" s="14" t="s">
        <v>80</v>
      </c>
      <c r="AW266" s="14" t="s">
        <v>4</v>
      </c>
      <c r="AX266" s="14" t="s">
        <v>78</v>
      </c>
      <c r="AY266" s="276" t="s">
        <v>137</v>
      </c>
    </row>
    <row r="267" s="2" customFormat="1" ht="62.7" customHeight="1">
      <c r="A267" s="41"/>
      <c r="B267" s="42"/>
      <c r="C267" s="209" t="s">
        <v>359</v>
      </c>
      <c r="D267" s="209" t="s">
        <v>138</v>
      </c>
      <c r="E267" s="210" t="s">
        <v>756</v>
      </c>
      <c r="F267" s="211" t="s">
        <v>757</v>
      </c>
      <c r="G267" s="212" t="s">
        <v>169</v>
      </c>
      <c r="H267" s="213">
        <v>26.5</v>
      </c>
      <c r="I267" s="214"/>
      <c r="J267" s="215">
        <f>ROUND(I267*H267,2)</f>
        <v>0</v>
      </c>
      <c r="K267" s="211" t="s">
        <v>403</v>
      </c>
      <c r="L267" s="47"/>
      <c r="M267" s="216" t="s">
        <v>19</v>
      </c>
      <c r="N267" s="217" t="s">
        <v>42</v>
      </c>
      <c r="O267" s="87"/>
      <c r="P267" s="218">
        <f>O267*H267</f>
        <v>0</v>
      </c>
      <c r="Q267" s="218">
        <v>0.3697009</v>
      </c>
      <c r="R267" s="218">
        <f>Q267*H267</f>
        <v>9.7970738500000003</v>
      </c>
      <c r="S267" s="218">
        <v>0</v>
      </c>
      <c r="T267" s="219">
        <f>S267*H267</f>
        <v>0</v>
      </c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R267" s="220" t="s">
        <v>143</v>
      </c>
      <c r="AT267" s="220" t="s">
        <v>138</v>
      </c>
      <c r="AU267" s="220" t="s">
        <v>80</v>
      </c>
      <c r="AY267" s="20" t="s">
        <v>137</v>
      </c>
      <c r="BE267" s="221">
        <f>IF(N267="základní",J267,0)</f>
        <v>0</v>
      </c>
      <c r="BF267" s="221">
        <f>IF(N267="snížená",J267,0)</f>
        <v>0</v>
      </c>
      <c r="BG267" s="221">
        <f>IF(N267="zákl. přenesená",J267,0)</f>
        <v>0</v>
      </c>
      <c r="BH267" s="221">
        <f>IF(N267="sníž. přenesená",J267,0)</f>
        <v>0</v>
      </c>
      <c r="BI267" s="221">
        <f>IF(N267="nulová",J267,0)</f>
        <v>0</v>
      </c>
      <c r="BJ267" s="20" t="s">
        <v>78</v>
      </c>
      <c r="BK267" s="221">
        <f>ROUND(I267*H267,2)</f>
        <v>0</v>
      </c>
      <c r="BL267" s="20" t="s">
        <v>143</v>
      </c>
      <c r="BM267" s="220" t="s">
        <v>758</v>
      </c>
    </row>
    <row r="268" s="2" customFormat="1">
      <c r="A268" s="41"/>
      <c r="B268" s="42"/>
      <c r="C268" s="43"/>
      <c r="D268" s="241" t="s">
        <v>405</v>
      </c>
      <c r="E268" s="43"/>
      <c r="F268" s="242" t="s">
        <v>759</v>
      </c>
      <c r="G268" s="43"/>
      <c r="H268" s="43"/>
      <c r="I268" s="224"/>
      <c r="J268" s="43"/>
      <c r="K268" s="43"/>
      <c r="L268" s="47"/>
      <c r="M268" s="225"/>
      <c r="N268" s="226"/>
      <c r="O268" s="87"/>
      <c r="P268" s="87"/>
      <c r="Q268" s="87"/>
      <c r="R268" s="87"/>
      <c r="S268" s="87"/>
      <c r="T268" s="88"/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T268" s="20" t="s">
        <v>405</v>
      </c>
      <c r="AU268" s="20" t="s">
        <v>80</v>
      </c>
    </row>
    <row r="269" s="14" customFormat="1">
      <c r="A269" s="14"/>
      <c r="B269" s="266"/>
      <c r="C269" s="267"/>
      <c r="D269" s="222" t="s">
        <v>425</v>
      </c>
      <c r="E269" s="268" t="s">
        <v>19</v>
      </c>
      <c r="F269" s="269" t="s">
        <v>652</v>
      </c>
      <c r="G269" s="267"/>
      <c r="H269" s="270">
        <v>26.5</v>
      </c>
      <c r="I269" s="271"/>
      <c r="J269" s="267"/>
      <c r="K269" s="267"/>
      <c r="L269" s="272"/>
      <c r="M269" s="273"/>
      <c r="N269" s="274"/>
      <c r="O269" s="274"/>
      <c r="P269" s="274"/>
      <c r="Q269" s="274"/>
      <c r="R269" s="274"/>
      <c r="S269" s="274"/>
      <c r="T269" s="275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76" t="s">
        <v>425</v>
      </c>
      <c r="AU269" s="276" t="s">
        <v>80</v>
      </c>
      <c r="AV269" s="14" t="s">
        <v>80</v>
      </c>
      <c r="AW269" s="14" t="s">
        <v>33</v>
      </c>
      <c r="AX269" s="14" t="s">
        <v>78</v>
      </c>
      <c r="AY269" s="276" t="s">
        <v>137</v>
      </c>
    </row>
    <row r="270" s="2" customFormat="1" ht="62.7" customHeight="1">
      <c r="A270" s="41"/>
      <c r="B270" s="42"/>
      <c r="C270" s="209" t="s">
        <v>247</v>
      </c>
      <c r="D270" s="209" t="s">
        <v>138</v>
      </c>
      <c r="E270" s="210" t="s">
        <v>760</v>
      </c>
      <c r="F270" s="211" t="s">
        <v>761</v>
      </c>
      <c r="G270" s="212" t="s">
        <v>169</v>
      </c>
      <c r="H270" s="213">
        <v>26.5</v>
      </c>
      <c r="I270" s="214"/>
      <c r="J270" s="215">
        <f>ROUND(I270*H270,2)</f>
        <v>0</v>
      </c>
      <c r="K270" s="211" t="s">
        <v>403</v>
      </c>
      <c r="L270" s="47"/>
      <c r="M270" s="216" t="s">
        <v>19</v>
      </c>
      <c r="N270" s="217" t="s">
        <v>42</v>
      </c>
      <c r="O270" s="87"/>
      <c r="P270" s="218">
        <f>O270*H270</f>
        <v>0</v>
      </c>
      <c r="Q270" s="218">
        <v>0</v>
      </c>
      <c r="R270" s="218">
        <f>Q270*H270</f>
        <v>0</v>
      </c>
      <c r="S270" s="218">
        <v>0.25</v>
      </c>
      <c r="T270" s="219">
        <f>S270*H270</f>
        <v>6.625</v>
      </c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R270" s="220" t="s">
        <v>143</v>
      </c>
      <c r="AT270" s="220" t="s">
        <v>138</v>
      </c>
      <c r="AU270" s="220" t="s">
        <v>80</v>
      </c>
      <c r="AY270" s="20" t="s">
        <v>137</v>
      </c>
      <c r="BE270" s="221">
        <f>IF(N270="základní",J270,0)</f>
        <v>0</v>
      </c>
      <c r="BF270" s="221">
        <f>IF(N270="snížená",J270,0)</f>
        <v>0</v>
      </c>
      <c r="BG270" s="221">
        <f>IF(N270="zákl. přenesená",J270,0)</f>
        <v>0</v>
      </c>
      <c r="BH270" s="221">
        <f>IF(N270="sníž. přenesená",J270,0)</f>
        <v>0</v>
      </c>
      <c r="BI270" s="221">
        <f>IF(N270="nulová",J270,0)</f>
        <v>0</v>
      </c>
      <c r="BJ270" s="20" t="s">
        <v>78</v>
      </c>
      <c r="BK270" s="221">
        <f>ROUND(I270*H270,2)</f>
        <v>0</v>
      </c>
      <c r="BL270" s="20" t="s">
        <v>143</v>
      </c>
      <c r="BM270" s="220" t="s">
        <v>762</v>
      </c>
    </row>
    <row r="271" s="2" customFormat="1">
      <c r="A271" s="41"/>
      <c r="B271" s="42"/>
      <c r="C271" s="43"/>
      <c r="D271" s="241" t="s">
        <v>405</v>
      </c>
      <c r="E271" s="43"/>
      <c r="F271" s="242" t="s">
        <v>763</v>
      </c>
      <c r="G271" s="43"/>
      <c r="H271" s="43"/>
      <c r="I271" s="224"/>
      <c r="J271" s="43"/>
      <c r="K271" s="43"/>
      <c r="L271" s="47"/>
      <c r="M271" s="225"/>
      <c r="N271" s="226"/>
      <c r="O271" s="87"/>
      <c r="P271" s="87"/>
      <c r="Q271" s="87"/>
      <c r="R271" s="87"/>
      <c r="S271" s="87"/>
      <c r="T271" s="88"/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T271" s="20" t="s">
        <v>405</v>
      </c>
      <c r="AU271" s="20" t="s">
        <v>80</v>
      </c>
    </row>
    <row r="272" s="14" customFormat="1">
      <c r="A272" s="14"/>
      <c r="B272" s="266"/>
      <c r="C272" s="267"/>
      <c r="D272" s="222" t="s">
        <v>425</v>
      </c>
      <c r="E272" s="268" t="s">
        <v>19</v>
      </c>
      <c r="F272" s="269" t="s">
        <v>764</v>
      </c>
      <c r="G272" s="267"/>
      <c r="H272" s="270">
        <v>26.5</v>
      </c>
      <c r="I272" s="271"/>
      <c r="J272" s="267"/>
      <c r="K272" s="267"/>
      <c r="L272" s="272"/>
      <c r="M272" s="273"/>
      <c r="N272" s="274"/>
      <c r="O272" s="274"/>
      <c r="P272" s="274"/>
      <c r="Q272" s="274"/>
      <c r="R272" s="274"/>
      <c r="S272" s="274"/>
      <c r="T272" s="275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76" t="s">
        <v>425</v>
      </c>
      <c r="AU272" s="276" t="s">
        <v>80</v>
      </c>
      <c r="AV272" s="14" t="s">
        <v>80</v>
      </c>
      <c r="AW272" s="14" t="s">
        <v>33</v>
      </c>
      <c r="AX272" s="14" t="s">
        <v>78</v>
      </c>
      <c r="AY272" s="276" t="s">
        <v>137</v>
      </c>
    </row>
    <row r="273" s="2" customFormat="1" ht="33" customHeight="1">
      <c r="A273" s="41"/>
      <c r="B273" s="42"/>
      <c r="C273" s="209" t="s">
        <v>369</v>
      </c>
      <c r="D273" s="209" t="s">
        <v>138</v>
      </c>
      <c r="E273" s="210" t="s">
        <v>765</v>
      </c>
      <c r="F273" s="211" t="s">
        <v>766</v>
      </c>
      <c r="G273" s="212" t="s">
        <v>141</v>
      </c>
      <c r="H273" s="213">
        <v>37.783999999999999</v>
      </c>
      <c r="I273" s="214"/>
      <c r="J273" s="215">
        <f>ROUND(I273*H273,2)</f>
        <v>0</v>
      </c>
      <c r="K273" s="211" t="s">
        <v>403</v>
      </c>
      <c r="L273" s="47"/>
      <c r="M273" s="216" t="s">
        <v>19</v>
      </c>
      <c r="N273" s="217" t="s">
        <v>42</v>
      </c>
      <c r="O273" s="87"/>
      <c r="P273" s="218">
        <f>O273*H273</f>
        <v>0</v>
      </c>
      <c r="Q273" s="218">
        <v>0.038850000000000003</v>
      </c>
      <c r="R273" s="218">
        <f>Q273*H273</f>
        <v>1.4679084</v>
      </c>
      <c r="S273" s="218">
        <v>0</v>
      </c>
      <c r="T273" s="219">
        <f>S273*H273</f>
        <v>0</v>
      </c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R273" s="220" t="s">
        <v>143</v>
      </c>
      <c r="AT273" s="220" t="s">
        <v>138</v>
      </c>
      <c r="AU273" s="220" t="s">
        <v>80</v>
      </c>
      <c r="AY273" s="20" t="s">
        <v>137</v>
      </c>
      <c r="BE273" s="221">
        <f>IF(N273="základní",J273,0)</f>
        <v>0</v>
      </c>
      <c r="BF273" s="221">
        <f>IF(N273="snížená",J273,0)</f>
        <v>0</v>
      </c>
      <c r="BG273" s="221">
        <f>IF(N273="zákl. přenesená",J273,0)</f>
        <v>0</v>
      </c>
      <c r="BH273" s="221">
        <f>IF(N273="sníž. přenesená",J273,0)</f>
        <v>0</v>
      </c>
      <c r="BI273" s="221">
        <f>IF(N273="nulová",J273,0)</f>
        <v>0</v>
      </c>
      <c r="BJ273" s="20" t="s">
        <v>78</v>
      </c>
      <c r="BK273" s="221">
        <f>ROUND(I273*H273,2)</f>
        <v>0</v>
      </c>
      <c r="BL273" s="20" t="s">
        <v>143</v>
      </c>
      <c r="BM273" s="220" t="s">
        <v>767</v>
      </c>
    </row>
    <row r="274" s="2" customFormat="1">
      <c r="A274" s="41"/>
      <c r="B274" s="42"/>
      <c r="C274" s="43"/>
      <c r="D274" s="241" t="s">
        <v>405</v>
      </c>
      <c r="E274" s="43"/>
      <c r="F274" s="242" t="s">
        <v>768</v>
      </c>
      <c r="G274" s="43"/>
      <c r="H274" s="43"/>
      <c r="I274" s="224"/>
      <c r="J274" s="43"/>
      <c r="K274" s="43"/>
      <c r="L274" s="47"/>
      <c r="M274" s="225"/>
      <c r="N274" s="226"/>
      <c r="O274" s="87"/>
      <c r="P274" s="87"/>
      <c r="Q274" s="87"/>
      <c r="R274" s="87"/>
      <c r="S274" s="87"/>
      <c r="T274" s="88"/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T274" s="20" t="s">
        <v>405</v>
      </c>
      <c r="AU274" s="20" t="s">
        <v>80</v>
      </c>
    </row>
    <row r="275" s="14" customFormat="1">
      <c r="A275" s="14"/>
      <c r="B275" s="266"/>
      <c r="C275" s="267"/>
      <c r="D275" s="222" t="s">
        <v>425</v>
      </c>
      <c r="E275" s="268" t="s">
        <v>19</v>
      </c>
      <c r="F275" s="269" t="s">
        <v>717</v>
      </c>
      <c r="G275" s="267"/>
      <c r="H275" s="270">
        <v>9.5120000000000005</v>
      </c>
      <c r="I275" s="271"/>
      <c r="J275" s="267"/>
      <c r="K275" s="267"/>
      <c r="L275" s="272"/>
      <c r="M275" s="273"/>
      <c r="N275" s="274"/>
      <c r="O275" s="274"/>
      <c r="P275" s="274"/>
      <c r="Q275" s="274"/>
      <c r="R275" s="274"/>
      <c r="S275" s="274"/>
      <c r="T275" s="275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76" t="s">
        <v>425</v>
      </c>
      <c r="AU275" s="276" t="s">
        <v>80</v>
      </c>
      <c r="AV275" s="14" t="s">
        <v>80</v>
      </c>
      <c r="AW275" s="14" t="s">
        <v>33</v>
      </c>
      <c r="AX275" s="14" t="s">
        <v>71</v>
      </c>
      <c r="AY275" s="276" t="s">
        <v>137</v>
      </c>
    </row>
    <row r="276" s="14" customFormat="1">
      <c r="A276" s="14"/>
      <c r="B276" s="266"/>
      <c r="C276" s="267"/>
      <c r="D276" s="222" t="s">
        <v>425</v>
      </c>
      <c r="E276" s="268" t="s">
        <v>19</v>
      </c>
      <c r="F276" s="269" t="s">
        <v>718</v>
      </c>
      <c r="G276" s="267"/>
      <c r="H276" s="270">
        <v>28.271999999999998</v>
      </c>
      <c r="I276" s="271"/>
      <c r="J276" s="267"/>
      <c r="K276" s="267"/>
      <c r="L276" s="272"/>
      <c r="M276" s="273"/>
      <c r="N276" s="274"/>
      <c r="O276" s="274"/>
      <c r="P276" s="274"/>
      <c r="Q276" s="274"/>
      <c r="R276" s="274"/>
      <c r="S276" s="274"/>
      <c r="T276" s="275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76" t="s">
        <v>425</v>
      </c>
      <c r="AU276" s="276" t="s">
        <v>80</v>
      </c>
      <c r="AV276" s="14" t="s">
        <v>80</v>
      </c>
      <c r="AW276" s="14" t="s">
        <v>33</v>
      </c>
      <c r="AX276" s="14" t="s">
        <v>71</v>
      </c>
      <c r="AY276" s="276" t="s">
        <v>137</v>
      </c>
    </row>
    <row r="277" s="15" customFormat="1">
      <c r="A277" s="15"/>
      <c r="B277" s="282"/>
      <c r="C277" s="283"/>
      <c r="D277" s="222" t="s">
        <v>425</v>
      </c>
      <c r="E277" s="284" t="s">
        <v>19</v>
      </c>
      <c r="F277" s="285" t="s">
        <v>530</v>
      </c>
      <c r="G277" s="283"/>
      <c r="H277" s="286">
        <v>37.783999999999999</v>
      </c>
      <c r="I277" s="287"/>
      <c r="J277" s="283"/>
      <c r="K277" s="283"/>
      <c r="L277" s="288"/>
      <c r="M277" s="289"/>
      <c r="N277" s="290"/>
      <c r="O277" s="290"/>
      <c r="P277" s="290"/>
      <c r="Q277" s="290"/>
      <c r="R277" s="290"/>
      <c r="S277" s="290"/>
      <c r="T277" s="291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92" t="s">
        <v>425</v>
      </c>
      <c r="AU277" s="292" t="s">
        <v>80</v>
      </c>
      <c r="AV277" s="15" t="s">
        <v>143</v>
      </c>
      <c r="AW277" s="15" t="s">
        <v>33</v>
      </c>
      <c r="AX277" s="15" t="s">
        <v>78</v>
      </c>
      <c r="AY277" s="292" t="s">
        <v>137</v>
      </c>
    </row>
    <row r="278" s="11" customFormat="1" ht="22.8" customHeight="1">
      <c r="A278" s="11"/>
      <c r="B278" s="195"/>
      <c r="C278" s="196"/>
      <c r="D278" s="197" t="s">
        <v>70</v>
      </c>
      <c r="E278" s="239" t="s">
        <v>769</v>
      </c>
      <c r="F278" s="239" t="s">
        <v>770</v>
      </c>
      <c r="G278" s="196"/>
      <c r="H278" s="196"/>
      <c r="I278" s="199"/>
      <c r="J278" s="240">
        <f>BK278</f>
        <v>0</v>
      </c>
      <c r="K278" s="196"/>
      <c r="L278" s="201"/>
      <c r="M278" s="202"/>
      <c r="N278" s="203"/>
      <c r="O278" s="203"/>
      <c r="P278" s="204">
        <f>SUM(P279:P288)</f>
        <v>0</v>
      </c>
      <c r="Q278" s="203"/>
      <c r="R278" s="204">
        <f>SUM(R279:R288)</f>
        <v>0</v>
      </c>
      <c r="S278" s="203"/>
      <c r="T278" s="205">
        <f>SUM(T279:T288)</f>
        <v>0</v>
      </c>
      <c r="U278" s="11"/>
      <c r="V278" s="11"/>
      <c r="W278" s="11"/>
      <c r="X278" s="11"/>
      <c r="Y278" s="11"/>
      <c r="Z278" s="11"/>
      <c r="AA278" s="11"/>
      <c r="AB278" s="11"/>
      <c r="AC278" s="11"/>
      <c r="AD278" s="11"/>
      <c r="AE278" s="11"/>
      <c r="AR278" s="206" t="s">
        <v>78</v>
      </c>
      <c r="AT278" s="207" t="s">
        <v>70</v>
      </c>
      <c r="AU278" s="207" t="s">
        <v>78</v>
      </c>
      <c r="AY278" s="206" t="s">
        <v>137</v>
      </c>
      <c r="BK278" s="208">
        <f>SUM(BK279:BK288)</f>
        <v>0</v>
      </c>
    </row>
    <row r="279" s="2" customFormat="1" ht="24.15" customHeight="1">
      <c r="A279" s="41"/>
      <c r="B279" s="42"/>
      <c r="C279" s="209" t="s">
        <v>254</v>
      </c>
      <c r="D279" s="209" t="s">
        <v>138</v>
      </c>
      <c r="E279" s="210" t="s">
        <v>771</v>
      </c>
      <c r="F279" s="211" t="s">
        <v>772</v>
      </c>
      <c r="G279" s="212" t="s">
        <v>193</v>
      </c>
      <c r="H279" s="213">
        <v>25.995999999999999</v>
      </c>
      <c r="I279" s="214"/>
      <c r="J279" s="215">
        <f>ROUND(I279*H279,2)</f>
        <v>0</v>
      </c>
      <c r="K279" s="211" t="s">
        <v>403</v>
      </c>
      <c r="L279" s="47"/>
      <c r="M279" s="216" t="s">
        <v>19</v>
      </c>
      <c r="N279" s="217" t="s">
        <v>42</v>
      </c>
      <c r="O279" s="87"/>
      <c r="P279" s="218">
        <f>O279*H279</f>
        <v>0</v>
      </c>
      <c r="Q279" s="218">
        <v>0</v>
      </c>
      <c r="R279" s="218">
        <f>Q279*H279</f>
        <v>0</v>
      </c>
      <c r="S279" s="218">
        <v>0</v>
      </c>
      <c r="T279" s="219">
        <f>S279*H279</f>
        <v>0</v>
      </c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R279" s="220" t="s">
        <v>143</v>
      </c>
      <c r="AT279" s="220" t="s">
        <v>138</v>
      </c>
      <c r="AU279" s="220" t="s">
        <v>80</v>
      </c>
      <c r="AY279" s="20" t="s">
        <v>137</v>
      </c>
      <c r="BE279" s="221">
        <f>IF(N279="základní",J279,0)</f>
        <v>0</v>
      </c>
      <c r="BF279" s="221">
        <f>IF(N279="snížená",J279,0)</f>
        <v>0</v>
      </c>
      <c r="BG279" s="221">
        <f>IF(N279="zákl. přenesená",J279,0)</f>
        <v>0</v>
      </c>
      <c r="BH279" s="221">
        <f>IF(N279="sníž. přenesená",J279,0)</f>
        <v>0</v>
      </c>
      <c r="BI279" s="221">
        <f>IF(N279="nulová",J279,0)</f>
        <v>0</v>
      </c>
      <c r="BJ279" s="20" t="s">
        <v>78</v>
      </c>
      <c r="BK279" s="221">
        <f>ROUND(I279*H279,2)</f>
        <v>0</v>
      </c>
      <c r="BL279" s="20" t="s">
        <v>143</v>
      </c>
      <c r="BM279" s="220" t="s">
        <v>773</v>
      </c>
    </row>
    <row r="280" s="2" customFormat="1">
      <c r="A280" s="41"/>
      <c r="B280" s="42"/>
      <c r="C280" s="43"/>
      <c r="D280" s="241" t="s">
        <v>405</v>
      </c>
      <c r="E280" s="43"/>
      <c r="F280" s="242" t="s">
        <v>774</v>
      </c>
      <c r="G280" s="43"/>
      <c r="H280" s="43"/>
      <c r="I280" s="224"/>
      <c r="J280" s="43"/>
      <c r="K280" s="43"/>
      <c r="L280" s="47"/>
      <c r="M280" s="225"/>
      <c r="N280" s="226"/>
      <c r="O280" s="87"/>
      <c r="P280" s="87"/>
      <c r="Q280" s="87"/>
      <c r="R280" s="87"/>
      <c r="S280" s="87"/>
      <c r="T280" s="88"/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T280" s="20" t="s">
        <v>405</v>
      </c>
      <c r="AU280" s="20" t="s">
        <v>80</v>
      </c>
    </row>
    <row r="281" s="2" customFormat="1" ht="33" customHeight="1">
      <c r="A281" s="41"/>
      <c r="B281" s="42"/>
      <c r="C281" s="209" t="s">
        <v>377</v>
      </c>
      <c r="D281" s="209" t="s">
        <v>138</v>
      </c>
      <c r="E281" s="210" t="s">
        <v>775</v>
      </c>
      <c r="F281" s="211" t="s">
        <v>776</v>
      </c>
      <c r="G281" s="212" t="s">
        <v>193</v>
      </c>
      <c r="H281" s="213">
        <v>25.995999999999999</v>
      </c>
      <c r="I281" s="214"/>
      <c r="J281" s="215">
        <f>ROUND(I281*H281,2)</f>
        <v>0</v>
      </c>
      <c r="K281" s="211" t="s">
        <v>403</v>
      </c>
      <c r="L281" s="47"/>
      <c r="M281" s="216" t="s">
        <v>19</v>
      </c>
      <c r="N281" s="217" t="s">
        <v>42</v>
      </c>
      <c r="O281" s="87"/>
      <c r="P281" s="218">
        <f>O281*H281</f>
        <v>0</v>
      </c>
      <c r="Q281" s="218">
        <v>0</v>
      </c>
      <c r="R281" s="218">
        <f>Q281*H281</f>
        <v>0</v>
      </c>
      <c r="S281" s="218">
        <v>0</v>
      </c>
      <c r="T281" s="219">
        <f>S281*H281</f>
        <v>0</v>
      </c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R281" s="220" t="s">
        <v>143</v>
      </c>
      <c r="AT281" s="220" t="s">
        <v>138</v>
      </c>
      <c r="AU281" s="220" t="s">
        <v>80</v>
      </c>
      <c r="AY281" s="20" t="s">
        <v>137</v>
      </c>
      <c r="BE281" s="221">
        <f>IF(N281="základní",J281,0)</f>
        <v>0</v>
      </c>
      <c r="BF281" s="221">
        <f>IF(N281="snížená",J281,0)</f>
        <v>0</v>
      </c>
      <c r="BG281" s="221">
        <f>IF(N281="zákl. přenesená",J281,0)</f>
        <v>0</v>
      </c>
      <c r="BH281" s="221">
        <f>IF(N281="sníž. přenesená",J281,0)</f>
        <v>0</v>
      </c>
      <c r="BI281" s="221">
        <f>IF(N281="nulová",J281,0)</f>
        <v>0</v>
      </c>
      <c r="BJ281" s="20" t="s">
        <v>78</v>
      </c>
      <c r="BK281" s="221">
        <f>ROUND(I281*H281,2)</f>
        <v>0</v>
      </c>
      <c r="BL281" s="20" t="s">
        <v>143</v>
      </c>
      <c r="BM281" s="220" t="s">
        <v>777</v>
      </c>
    </row>
    <row r="282" s="2" customFormat="1">
      <c r="A282" s="41"/>
      <c r="B282" s="42"/>
      <c r="C282" s="43"/>
      <c r="D282" s="241" t="s">
        <v>405</v>
      </c>
      <c r="E282" s="43"/>
      <c r="F282" s="242" t="s">
        <v>778</v>
      </c>
      <c r="G282" s="43"/>
      <c r="H282" s="43"/>
      <c r="I282" s="224"/>
      <c r="J282" s="43"/>
      <c r="K282" s="43"/>
      <c r="L282" s="47"/>
      <c r="M282" s="225"/>
      <c r="N282" s="226"/>
      <c r="O282" s="87"/>
      <c r="P282" s="87"/>
      <c r="Q282" s="87"/>
      <c r="R282" s="87"/>
      <c r="S282" s="87"/>
      <c r="T282" s="88"/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T282" s="20" t="s">
        <v>405</v>
      </c>
      <c r="AU282" s="20" t="s">
        <v>80</v>
      </c>
    </row>
    <row r="283" s="2" customFormat="1" ht="44.25" customHeight="1">
      <c r="A283" s="41"/>
      <c r="B283" s="42"/>
      <c r="C283" s="209" t="s">
        <v>260</v>
      </c>
      <c r="D283" s="209" t="s">
        <v>138</v>
      </c>
      <c r="E283" s="210" t="s">
        <v>779</v>
      </c>
      <c r="F283" s="211" t="s">
        <v>780</v>
      </c>
      <c r="G283" s="212" t="s">
        <v>193</v>
      </c>
      <c r="H283" s="213">
        <v>233.964</v>
      </c>
      <c r="I283" s="214"/>
      <c r="J283" s="215">
        <f>ROUND(I283*H283,2)</f>
        <v>0</v>
      </c>
      <c r="K283" s="211" t="s">
        <v>403</v>
      </c>
      <c r="L283" s="47"/>
      <c r="M283" s="216" t="s">
        <v>19</v>
      </c>
      <c r="N283" s="217" t="s">
        <v>42</v>
      </c>
      <c r="O283" s="87"/>
      <c r="P283" s="218">
        <f>O283*H283</f>
        <v>0</v>
      </c>
      <c r="Q283" s="218">
        <v>0</v>
      </c>
      <c r="R283" s="218">
        <f>Q283*H283</f>
        <v>0</v>
      </c>
      <c r="S283" s="218">
        <v>0</v>
      </c>
      <c r="T283" s="219">
        <f>S283*H283</f>
        <v>0</v>
      </c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R283" s="220" t="s">
        <v>143</v>
      </c>
      <c r="AT283" s="220" t="s">
        <v>138</v>
      </c>
      <c r="AU283" s="220" t="s">
        <v>80</v>
      </c>
      <c r="AY283" s="20" t="s">
        <v>137</v>
      </c>
      <c r="BE283" s="221">
        <f>IF(N283="základní",J283,0)</f>
        <v>0</v>
      </c>
      <c r="BF283" s="221">
        <f>IF(N283="snížená",J283,0)</f>
        <v>0</v>
      </c>
      <c r="BG283" s="221">
        <f>IF(N283="zákl. přenesená",J283,0)</f>
        <v>0</v>
      </c>
      <c r="BH283" s="221">
        <f>IF(N283="sníž. přenesená",J283,0)</f>
        <v>0</v>
      </c>
      <c r="BI283" s="221">
        <f>IF(N283="nulová",J283,0)</f>
        <v>0</v>
      </c>
      <c r="BJ283" s="20" t="s">
        <v>78</v>
      </c>
      <c r="BK283" s="221">
        <f>ROUND(I283*H283,2)</f>
        <v>0</v>
      </c>
      <c r="BL283" s="20" t="s">
        <v>143</v>
      </c>
      <c r="BM283" s="220" t="s">
        <v>781</v>
      </c>
    </row>
    <row r="284" s="2" customFormat="1">
      <c r="A284" s="41"/>
      <c r="B284" s="42"/>
      <c r="C284" s="43"/>
      <c r="D284" s="241" t="s">
        <v>405</v>
      </c>
      <c r="E284" s="43"/>
      <c r="F284" s="242" t="s">
        <v>782</v>
      </c>
      <c r="G284" s="43"/>
      <c r="H284" s="43"/>
      <c r="I284" s="224"/>
      <c r="J284" s="43"/>
      <c r="K284" s="43"/>
      <c r="L284" s="47"/>
      <c r="M284" s="225"/>
      <c r="N284" s="226"/>
      <c r="O284" s="87"/>
      <c r="P284" s="87"/>
      <c r="Q284" s="87"/>
      <c r="R284" s="87"/>
      <c r="S284" s="87"/>
      <c r="T284" s="88"/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T284" s="20" t="s">
        <v>405</v>
      </c>
      <c r="AU284" s="20" t="s">
        <v>80</v>
      </c>
    </row>
    <row r="285" s="2" customFormat="1">
      <c r="A285" s="41"/>
      <c r="B285" s="42"/>
      <c r="C285" s="43"/>
      <c r="D285" s="222" t="s">
        <v>144</v>
      </c>
      <c r="E285" s="43"/>
      <c r="F285" s="223" t="s">
        <v>783</v>
      </c>
      <c r="G285" s="43"/>
      <c r="H285" s="43"/>
      <c r="I285" s="224"/>
      <c r="J285" s="43"/>
      <c r="K285" s="43"/>
      <c r="L285" s="47"/>
      <c r="M285" s="225"/>
      <c r="N285" s="226"/>
      <c r="O285" s="87"/>
      <c r="P285" s="87"/>
      <c r="Q285" s="87"/>
      <c r="R285" s="87"/>
      <c r="S285" s="87"/>
      <c r="T285" s="88"/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T285" s="20" t="s">
        <v>144</v>
      </c>
      <c r="AU285" s="20" t="s">
        <v>80</v>
      </c>
    </row>
    <row r="286" s="14" customFormat="1">
      <c r="A286" s="14"/>
      <c r="B286" s="266"/>
      <c r="C286" s="267"/>
      <c r="D286" s="222" t="s">
        <v>425</v>
      </c>
      <c r="E286" s="267"/>
      <c r="F286" s="269" t="s">
        <v>784</v>
      </c>
      <c r="G286" s="267"/>
      <c r="H286" s="270">
        <v>233.964</v>
      </c>
      <c r="I286" s="271"/>
      <c r="J286" s="267"/>
      <c r="K286" s="267"/>
      <c r="L286" s="272"/>
      <c r="M286" s="273"/>
      <c r="N286" s="274"/>
      <c r="O286" s="274"/>
      <c r="P286" s="274"/>
      <c r="Q286" s="274"/>
      <c r="R286" s="274"/>
      <c r="S286" s="274"/>
      <c r="T286" s="275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76" t="s">
        <v>425</v>
      </c>
      <c r="AU286" s="276" t="s">
        <v>80</v>
      </c>
      <c r="AV286" s="14" t="s">
        <v>80</v>
      </c>
      <c r="AW286" s="14" t="s">
        <v>4</v>
      </c>
      <c r="AX286" s="14" t="s">
        <v>78</v>
      </c>
      <c r="AY286" s="276" t="s">
        <v>137</v>
      </c>
    </row>
    <row r="287" s="2" customFormat="1" ht="49.05" customHeight="1">
      <c r="A287" s="41"/>
      <c r="B287" s="42"/>
      <c r="C287" s="209" t="s">
        <v>785</v>
      </c>
      <c r="D287" s="209" t="s">
        <v>138</v>
      </c>
      <c r="E287" s="210" t="s">
        <v>786</v>
      </c>
      <c r="F287" s="211" t="s">
        <v>787</v>
      </c>
      <c r="G287" s="212" t="s">
        <v>193</v>
      </c>
      <c r="H287" s="213">
        <v>25.995999999999999</v>
      </c>
      <c r="I287" s="214"/>
      <c r="J287" s="215">
        <f>ROUND(I287*H287,2)</f>
        <v>0</v>
      </c>
      <c r="K287" s="211" t="s">
        <v>403</v>
      </c>
      <c r="L287" s="47"/>
      <c r="M287" s="216" t="s">
        <v>19</v>
      </c>
      <c r="N287" s="217" t="s">
        <v>42</v>
      </c>
      <c r="O287" s="87"/>
      <c r="P287" s="218">
        <f>O287*H287</f>
        <v>0</v>
      </c>
      <c r="Q287" s="218">
        <v>0</v>
      </c>
      <c r="R287" s="218">
        <f>Q287*H287</f>
        <v>0</v>
      </c>
      <c r="S287" s="218">
        <v>0</v>
      </c>
      <c r="T287" s="219">
        <f>S287*H287</f>
        <v>0</v>
      </c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R287" s="220" t="s">
        <v>143</v>
      </c>
      <c r="AT287" s="220" t="s">
        <v>138</v>
      </c>
      <c r="AU287" s="220" t="s">
        <v>80</v>
      </c>
      <c r="AY287" s="20" t="s">
        <v>137</v>
      </c>
      <c r="BE287" s="221">
        <f>IF(N287="základní",J287,0)</f>
        <v>0</v>
      </c>
      <c r="BF287" s="221">
        <f>IF(N287="snížená",J287,0)</f>
        <v>0</v>
      </c>
      <c r="BG287" s="221">
        <f>IF(N287="zákl. přenesená",J287,0)</f>
        <v>0</v>
      </c>
      <c r="BH287" s="221">
        <f>IF(N287="sníž. přenesená",J287,0)</f>
        <v>0</v>
      </c>
      <c r="BI287" s="221">
        <f>IF(N287="nulová",J287,0)</f>
        <v>0</v>
      </c>
      <c r="BJ287" s="20" t="s">
        <v>78</v>
      </c>
      <c r="BK287" s="221">
        <f>ROUND(I287*H287,2)</f>
        <v>0</v>
      </c>
      <c r="BL287" s="20" t="s">
        <v>143</v>
      </c>
      <c r="BM287" s="220" t="s">
        <v>788</v>
      </c>
    </row>
    <row r="288" s="2" customFormat="1">
      <c r="A288" s="41"/>
      <c r="B288" s="42"/>
      <c r="C288" s="43"/>
      <c r="D288" s="241" t="s">
        <v>405</v>
      </c>
      <c r="E288" s="43"/>
      <c r="F288" s="242" t="s">
        <v>789</v>
      </c>
      <c r="G288" s="43"/>
      <c r="H288" s="43"/>
      <c r="I288" s="224"/>
      <c r="J288" s="43"/>
      <c r="K288" s="43"/>
      <c r="L288" s="47"/>
      <c r="M288" s="225"/>
      <c r="N288" s="226"/>
      <c r="O288" s="87"/>
      <c r="P288" s="87"/>
      <c r="Q288" s="87"/>
      <c r="R288" s="87"/>
      <c r="S288" s="87"/>
      <c r="T288" s="88"/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T288" s="20" t="s">
        <v>405</v>
      </c>
      <c r="AU288" s="20" t="s">
        <v>80</v>
      </c>
    </row>
    <row r="289" s="11" customFormat="1" ht="22.8" customHeight="1">
      <c r="A289" s="11"/>
      <c r="B289" s="195"/>
      <c r="C289" s="196"/>
      <c r="D289" s="197" t="s">
        <v>70</v>
      </c>
      <c r="E289" s="239" t="s">
        <v>790</v>
      </c>
      <c r="F289" s="239" t="s">
        <v>791</v>
      </c>
      <c r="G289" s="196"/>
      <c r="H289" s="196"/>
      <c r="I289" s="199"/>
      <c r="J289" s="240">
        <f>BK289</f>
        <v>0</v>
      </c>
      <c r="K289" s="196"/>
      <c r="L289" s="201"/>
      <c r="M289" s="202"/>
      <c r="N289" s="203"/>
      <c r="O289" s="203"/>
      <c r="P289" s="204">
        <f>SUM(P290:P291)</f>
        <v>0</v>
      </c>
      <c r="Q289" s="203"/>
      <c r="R289" s="204">
        <f>SUM(R290:R291)</f>
        <v>0</v>
      </c>
      <c r="S289" s="203"/>
      <c r="T289" s="205">
        <f>SUM(T290:T291)</f>
        <v>0</v>
      </c>
      <c r="U289" s="11"/>
      <c r="V289" s="11"/>
      <c r="W289" s="11"/>
      <c r="X289" s="11"/>
      <c r="Y289" s="11"/>
      <c r="Z289" s="11"/>
      <c r="AA289" s="11"/>
      <c r="AB289" s="11"/>
      <c r="AC289" s="11"/>
      <c r="AD289" s="11"/>
      <c r="AE289" s="11"/>
      <c r="AR289" s="206" t="s">
        <v>78</v>
      </c>
      <c r="AT289" s="207" t="s">
        <v>70</v>
      </c>
      <c r="AU289" s="207" t="s">
        <v>78</v>
      </c>
      <c r="AY289" s="206" t="s">
        <v>137</v>
      </c>
      <c r="BK289" s="208">
        <f>SUM(BK290:BK291)</f>
        <v>0</v>
      </c>
    </row>
    <row r="290" s="2" customFormat="1" ht="49.05" customHeight="1">
      <c r="A290" s="41"/>
      <c r="B290" s="42"/>
      <c r="C290" s="209" t="s">
        <v>264</v>
      </c>
      <c r="D290" s="209" t="s">
        <v>138</v>
      </c>
      <c r="E290" s="210" t="s">
        <v>792</v>
      </c>
      <c r="F290" s="211" t="s">
        <v>793</v>
      </c>
      <c r="G290" s="212" t="s">
        <v>193</v>
      </c>
      <c r="H290" s="213">
        <v>110.687</v>
      </c>
      <c r="I290" s="214"/>
      <c r="J290" s="215">
        <f>ROUND(I290*H290,2)</f>
        <v>0</v>
      </c>
      <c r="K290" s="211" t="s">
        <v>403</v>
      </c>
      <c r="L290" s="47"/>
      <c r="M290" s="216" t="s">
        <v>19</v>
      </c>
      <c r="N290" s="217" t="s">
        <v>42</v>
      </c>
      <c r="O290" s="87"/>
      <c r="P290" s="218">
        <f>O290*H290</f>
        <v>0</v>
      </c>
      <c r="Q290" s="218">
        <v>0</v>
      </c>
      <c r="R290" s="218">
        <f>Q290*H290</f>
        <v>0</v>
      </c>
      <c r="S290" s="218">
        <v>0</v>
      </c>
      <c r="T290" s="219">
        <f>S290*H290</f>
        <v>0</v>
      </c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R290" s="220" t="s">
        <v>143</v>
      </c>
      <c r="AT290" s="220" t="s">
        <v>138</v>
      </c>
      <c r="AU290" s="220" t="s">
        <v>80</v>
      </c>
      <c r="AY290" s="20" t="s">
        <v>137</v>
      </c>
      <c r="BE290" s="221">
        <f>IF(N290="základní",J290,0)</f>
        <v>0</v>
      </c>
      <c r="BF290" s="221">
        <f>IF(N290="snížená",J290,0)</f>
        <v>0</v>
      </c>
      <c r="BG290" s="221">
        <f>IF(N290="zákl. přenesená",J290,0)</f>
        <v>0</v>
      </c>
      <c r="BH290" s="221">
        <f>IF(N290="sníž. přenesená",J290,0)</f>
        <v>0</v>
      </c>
      <c r="BI290" s="221">
        <f>IF(N290="nulová",J290,0)</f>
        <v>0</v>
      </c>
      <c r="BJ290" s="20" t="s">
        <v>78</v>
      </c>
      <c r="BK290" s="221">
        <f>ROUND(I290*H290,2)</f>
        <v>0</v>
      </c>
      <c r="BL290" s="20" t="s">
        <v>143</v>
      </c>
      <c r="BM290" s="220" t="s">
        <v>794</v>
      </c>
    </row>
    <row r="291" s="2" customFormat="1">
      <c r="A291" s="41"/>
      <c r="B291" s="42"/>
      <c r="C291" s="43"/>
      <c r="D291" s="241" t="s">
        <v>405</v>
      </c>
      <c r="E291" s="43"/>
      <c r="F291" s="242" t="s">
        <v>795</v>
      </c>
      <c r="G291" s="43"/>
      <c r="H291" s="43"/>
      <c r="I291" s="224"/>
      <c r="J291" s="43"/>
      <c r="K291" s="43"/>
      <c r="L291" s="47"/>
      <c r="M291" s="225"/>
      <c r="N291" s="226"/>
      <c r="O291" s="87"/>
      <c r="P291" s="87"/>
      <c r="Q291" s="87"/>
      <c r="R291" s="87"/>
      <c r="S291" s="87"/>
      <c r="T291" s="88"/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T291" s="20" t="s">
        <v>405</v>
      </c>
      <c r="AU291" s="20" t="s">
        <v>80</v>
      </c>
    </row>
    <row r="292" s="11" customFormat="1" ht="25.92" customHeight="1">
      <c r="A292" s="11"/>
      <c r="B292" s="195"/>
      <c r="C292" s="196"/>
      <c r="D292" s="197" t="s">
        <v>70</v>
      </c>
      <c r="E292" s="198" t="s">
        <v>399</v>
      </c>
      <c r="F292" s="198" t="s">
        <v>400</v>
      </c>
      <c r="G292" s="196"/>
      <c r="H292" s="196"/>
      <c r="I292" s="199"/>
      <c r="J292" s="200">
        <f>BK292</f>
        <v>0</v>
      </c>
      <c r="K292" s="196"/>
      <c r="L292" s="201"/>
      <c r="M292" s="202"/>
      <c r="N292" s="203"/>
      <c r="O292" s="203"/>
      <c r="P292" s="204">
        <f>P293+P322+P328+P334</f>
        <v>0</v>
      </c>
      <c r="Q292" s="203"/>
      <c r="R292" s="204">
        <f>R293+R322+R328+R334</f>
        <v>1.2165160152500001</v>
      </c>
      <c r="S292" s="203"/>
      <c r="T292" s="205">
        <f>T293+T322+T328+T334</f>
        <v>0.34005599999999997</v>
      </c>
      <c r="U292" s="11"/>
      <c r="V292" s="11"/>
      <c r="W292" s="11"/>
      <c r="X292" s="11"/>
      <c r="Y292" s="11"/>
      <c r="Z292" s="11"/>
      <c r="AA292" s="11"/>
      <c r="AB292" s="11"/>
      <c r="AC292" s="11"/>
      <c r="AD292" s="11"/>
      <c r="AE292" s="11"/>
      <c r="AR292" s="206" t="s">
        <v>80</v>
      </c>
      <c r="AT292" s="207" t="s">
        <v>70</v>
      </c>
      <c r="AU292" s="207" t="s">
        <v>71</v>
      </c>
      <c r="AY292" s="206" t="s">
        <v>137</v>
      </c>
      <c r="BK292" s="208">
        <f>BK293+BK322+BK328+BK334</f>
        <v>0</v>
      </c>
    </row>
    <row r="293" s="11" customFormat="1" ht="22.8" customHeight="1">
      <c r="A293" s="11"/>
      <c r="B293" s="195"/>
      <c r="C293" s="196"/>
      <c r="D293" s="197" t="s">
        <v>70</v>
      </c>
      <c r="E293" s="239" t="s">
        <v>280</v>
      </c>
      <c r="F293" s="239" t="s">
        <v>796</v>
      </c>
      <c r="G293" s="196"/>
      <c r="H293" s="196"/>
      <c r="I293" s="199"/>
      <c r="J293" s="240">
        <f>BK293</f>
        <v>0</v>
      </c>
      <c r="K293" s="196"/>
      <c r="L293" s="201"/>
      <c r="M293" s="202"/>
      <c r="N293" s="203"/>
      <c r="O293" s="203"/>
      <c r="P293" s="204">
        <f>SUM(P294:P321)</f>
        <v>0</v>
      </c>
      <c r="Q293" s="203"/>
      <c r="R293" s="204">
        <f>SUM(R294:R321)</f>
        <v>0.61579171925000009</v>
      </c>
      <c r="S293" s="203"/>
      <c r="T293" s="205">
        <f>SUM(T294:T321)</f>
        <v>0.34005599999999997</v>
      </c>
      <c r="U293" s="11"/>
      <c r="V293" s="11"/>
      <c r="W293" s="11"/>
      <c r="X293" s="11"/>
      <c r="Y293" s="11"/>
      <c r="Z293" s="11"/>
      <c r="AA293" s="11"/>
      <c r="AB293" s="11"/>
      <c r="AC293" s="11"/>
      <c r="AD293" s="11"/>
      <c r="AE293" s="11"/>
      <c r="AR293" s="206" t="s">
        <v>80</v>
      </c>
      <c r="AT293" s="207" t="s">
        <v>70</v>
      </c>
      <c r="AU293" s="207" t="s">
        <v>78</v>
      </c>
      <c r="AY293" s="206" t="s">
        <v>137</v>
      </c>
      <c r="BK293" s="208">
        <f>SUM(BK294:BK321)</f>
        <v>0</v>
      </c>
    </row>
    <row r="294" s="2" customFormat="1" ht="24.15" customHeight="1">
      <c r="A294" s="41"/>
      <c r="B294" s="42"/>
      <c r="C294" s="209" t="s">
        <v>797</v>
      </c>
      <c r="D294" s="209" t="s">
        <v>138</v>
      </c>
      <c r="E294" s="210" t="s">
        <v>798</v>
      </c>
      <c r="F294" s="211" t="s">
        <v>799</v>
      </c>
      <c r="G294" s="212" t="s">
        <v>141</v>
      </c>
      <c r="H294" s="213">
        <v>75.567999999999998</v>
      </c>
      <c r="I294" s="214"/>
      <c r="J294" s="215">
        <f>ROUND(I294*H294,2)</f>
        <v>0</v>
      </c>
      <c r="K294" s="211" t="s">
        <v>403</v>
      </c>
      <c r="L294" s="47"/>
      <c r="M294" s="216" t="s">
        <v>19</v>
      </c>
      <c r="N294" s="217" t="s">
        <v>42</v>
      </c>
      <c r="O294" s="87"/>
      <c r="P294" s="218">
        <f>O294*H294</f>
        <v>0</v>
      </c>
      <c r="Q294" s="218">
        <v>0</v>
      </c>
      <c r="R294" s="218">
        <f>Q294*H294</f>
        <v>0</v>
      </c>
      <c r="S294" s="218">
        <v>0.0044999999999999997</v>
      </c>
      <c r="T294" s="219">
        <f>S294*H294</f>
        <v>0.34005599999999997</v>
      </c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R294" s="220" t="s">
        <v>174</v>
      </c>
      <c r="AT294" s="220" t="s">
        <v>138</v>
      </c>
      <c r="AU294" s="220" t="s">
        <v>80</v>
      </c>
      <c r="AY294" s="20" t="s">
        <v>137</v>
      </c>
      <c r="BE294" s="221">
        <f>IF(N294="základní",J294,0)</f>
        <v>0</v>
      </c>
      <c r="BF294" s="221">
        <f>IF(N294="snížená",J294,0)</f>
        <v>0</v>
      </c>
      <c r="BG294" s="221">
        <f>IF(N294="zákl. přenesená",J294,0)</f>
        <v>0</v>
      </c>
      <c r="BH294" s="221">
        <f>IF(N294="sníž. přenesená",J294,0)</f>
        <v>0</v>
      </c>
      <c r="BI294" s="221">
        <f>IF(N294="nulová",J294,0)</f>
        <v>0</v>
      </c>
      <c r="BJ294" s="20" t="s">
        <v>78</v>
      </c>
      <c r="BK294" s="221">
        <f>ROUND(I294*H294,2)</f>
        <v>0</v>
      </c>
      <c r="BL294" s="20" t="s">
        <v>174</v>
      </c>
      <c r="BM294" s="220" t="s">
        <v>800</v>
      </c>
    </row>
    <row r="295" s="2" customFormat="1">
      <c r="A295" s="41"/>
      <c r="B295" s="42"/>
      <c r="C295" s="43"/>
      <c r="D295" s="241" t="s">
        <v>405</v>
      </c>
      <c r="E295" s="43"/>
      <c r="F295" s="242" t="s">
        <v>801</v>
      </c>
      <c r="G295" s="43"/>
      <c r="H295" s="43"/>
      <c r="I295" s="224"/>
      <c r="J295" s="43"/>
      <c r="K295" s="43"/>
      <c r="L295" s="47"/>
      <c r="M295" s="225"/>
      <c r="N295" s="226"/>
      <c r="O295" s="87"/>
      <c r="P295" s="87"/>
      <c r="Q295" s="87"/>
      <c r="R295" s="87"/>
      <c r="S295" s="87"/>
      <c r="T295" s="88"/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T295" s="20" t="s">
        <v>405</v>
      </c>
      <c r="AU295" s="20" t="s">
        <v>80</v>
      </c>
    </row>
    <row r="296" s="17" customFormat="1">
      <c r="A296" s="17"/>
      <c r="B296" s="304"/>
      <c r="C296" s="305"/>
      <c r="D296" s="222" t="s">
        <v>425</v>
      </c>
      <c r="E296" s="306" t="s">
        <v>19</v>
      </c>
      <c r="F296" s="307" t="s">
        <v>802</v>
      </c>
      <c r="G296" s="305"/>
      <c r="H296" s="306" t="s">
        <v>19</v>
      </c>
      <c r="I296" s="308"/>
      <c r="J296" s="305"/>
      <c r="K296" s="305"/>
      <c r="L296" s="309"/>
      <c r="M296" s="310"/>
      <c r="N296" s="311"/>
      <c r="O296" s="311"/>
      <c r="P296" s="311"/>
      <c r="Q296" s="311"/>
      <c r="R296" s="311"/>
      <c r="S296" s="311"/>
      <c r="T296" s="312"/>
      <c r="U296" s="17"/>
      <c r="V296" s="17"/>
      <c r="W296" s="17"/>
      <c r="X296" s="17"/>
      <c r="Y296" s="17"/>
      <c r="Z296" s="17"/>
      <c r="AA296" s="17"/>
      <c r="AB296" s="17"/>
      <c r="AC296" s="17"/>
      <c r="AD296" s="17"/>
      <c r="AE296" s="17"/>
      <c r="AT296" s="313" t="s">
        <v>425</v>
      </c>
      <c r="AU296" s="313" t="s">
        <v>80</v>
      </c>
      <c r="AV296" s="17" t="s">
        <v>78</v>
      </c>
      <c r="AW296" s="17" t="s">
        <v>33</v>
      </c>
      <c r="AX296" s="17" t="s">
        <v>71</v>
      </c>
      <c r="AY296" s="313" t="s">
        <v>137</v>
      </c>
    </row>
    <row r="297" s="14" customFormat="1">
      <c r="A297" s="14"/>
      <c r="B297" s="266"/>
      <c r="C297" s="267"/>
      <c r="D297" s="222" t="s">
        <v>425</v>
      </c>
      <c r="E297" s="268" t="s">
        <v>19</v>
      </c>
      <c r="F297" s="269" t="s">
        <v>803</v>
      </c>
      <c r="G297" s="267"/>
      <c r="H297" s="270">
        <v>19.024000000000001</v>
      </c>
      <c r="I297" s="271"/>
      <c r="J297" s="267"/>
      <c r="K297" s="267"/>
      <c r="L297" s="272"/>
      <c r="M297" s="273"/>
      <c r="N297" s="274"/>
      <c r="O297" s="274"/>
      <c r="P297" s="274"/>
      <c r="Q297" s="274"/>
      <c r="R297" s="274"/>
      <c r="S297" s="274"/>
      <c r="T297" s="275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76" t="s">
        <v>425</v>
      </c>
      <c r="AU297" s="276" t="s">
        <v>80</v>
      </c>
      <c r="AV297" s="14" t="s">
        <v>80</v>
      </c>
      <c r="AW297" s="14" t="s">
        <v>33</v>
      </c>
      <c r="AX297" s="14" t="s">
        <v>71</v>
      </c>
      <c r="AY297" s="276" t="s">
        <v>137</v>
      </c>
    </row>
    <row r="298" s="14" customFormat="1">
      <c r="A298" s="14"/>
      <c r="B298" s="266"/>
      <c r="C298" s="267"/>
      <c r="D298" s="222" t="s">
        <v>425</v>
      </c>
      <c r="E298" s="268" t="s">
        <v>19</v>
      </c>
      <c r="F298" s="269" t="s">
        <v>804</v>
      </c>
      <c r="G298" s="267"/>
      <c r="H298" s="270">
        <v>56.543999999999997</v>
      </c>
      <c r="I298" s="271"/>
      <c r="J298" s="267"/>
      <c r="K298" s="267"/>
      <c r="L298" s="272"/>
      <c r="M298" s="273"/>
      <c r="N298" s="274"/>
      <c r="O298" s="274"/>
      <c r="P298" s="274"/>
      <c r="Q298" s="274"/>
      <c r="R298" s="274"/>
      <c r="S298" s="274"/>
      <c r="T298" s="275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76" t="s">
        <v>425</v>
      </c>
      <c r="AU298" s="276" t="s">
        <v>80</v>
      </c>
      <c r="AV298" s="14" t="s">
        <v>80</v>
      </c>
      <c r="AW298" s="14" t="s">
        <v>33</v>
      </c>
      <c r="AX298" s="14" t="s">
        <v>71</v>
      </c>
      <c r="AY298" s="276" t="s">
        <v>137</v>
      </c>
    </row>
    <row r="299" s="15" customFormat="1">
      <c r="A299" s="15"/>
      <c r="B299" s="282"/>
      <c r="C299" s="283"/>
      <c r="D299" s="222" t="s">
        <v>425</v>
      </c>
      <c r="E299" s="284" t="s">
        <v>19</v>
      </c>
      <c r="F299" s="285" t="s">
        <v>530</v>
      </c>
      <c r="G299" s="283"/>
      <c r="H299" s="286">
        <v>75.567999999999998</v>
      </c>
      <c r="I299" s="287"/>
      <c r="J299" s="283"/>
      <c r="K299" s="283"/>
      <c r="L299" s="288"/>
      <c r="M299" s="289"/>
      <c r="N299" s="290"/>
      <c r="O299" s="290"/>
      <c r="P299" s="290"/>
      <c r="Q299" s="290"/>
      <c r="R299" s="290"/>
      <c r="S299" s="290"/>
      <c r="T299" s="291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92" t="s">
        <v>425</v>
      </c>
      <c r="AU299" s="292" t="s">
        <v>80</v>
      </c>
      <c r="AV299" s="15" t="s">
        <v>143</v>
      </c>
      <c r="AW299" s="15" t="s">
        <v>33</v>
      </c>
      <c r="AX299" s="15" t="s">
        <v>78</v>
      </c>
      <c r="AY299" s="292" t="s">
        <v>137</v>
      </c>
    </row>
    <row r="300" s="2" customFormat="1" ht="55.5" customHeight="1">
      <c r="A300" s="41"/>
      <c r="B300" s="42"/>
      <c r="C300" s="209" t="s">
        <v>269</v>
      </c>
      <c r="D300" s="209" t="s">
        <v>138</v>
      </c>
      <c r="E300" s="210" t="s">
        <v>805</v>
      </c>
      <c r="F300" s="211" t="s">
        <v>806</v>
      </c>
      <c r="G300" s="212" t="s">
        <v>141</v>
      </c>
      <c r="H300" s="213">
        <v>37.783999999999999</v>
      </c>
      <c r="I300" s="214"/>
      <c r="J300" s="215">
        <f>ROUND(I300*H300,2)</f>
        <v>0</v>
      </c>
      <c r="K300" s="211" t="s">
        <v>403</v>
      </c>
      <c r="L300" s="47"/>
      <c r="M300" s="216" t="s">
        <v>19</v>
      </c>
      <c r="N300" s="217" t="s">
        <v>42</v>
      </c>
      <c r="O300" s="87"/>
      <c r="P300" s="218">
        <f>O300*H300</f>
        <v>0</v>
      </c>
      <c r="Q300" s="218">
        <v>0.00063500000000000004</v>
      </c>
      <c r="R300" s="218">
        <f>Q300*H300</f>
        <v>0.023992840000000001</v>
      </c>
      <c r="S300" s="218">
        <v>0</v>
      </c>
      <c r="T300" s="219">
        <f>S300*H300</f>
        <v>0</v>
      </c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R300" s="220" t="s">
        <v>174</v>
      </c>
      <c r="AT300" s="220" t="s">
        <v>138</v>
      </c>
      <c r="AU300" s="220" t="s">
        <v>80</v>
      </c>
      <c r="AY300" s="20" t="s">
        <v>137</v>
      </c>
      <c r="BE300" s="221">
        <f>IF(N300="základní",J300,0)</f>
        <v>0</v>
      </c>
      <c r="BF300" s="221">
        <f>IF(N300="snížená",J300,0)</f>
        <v>0</v>
      </c>
      <c r="BG300" s="221">
        <f>IF(N300="zákl. přenesená",J300,0)</f>
        <v>0</v>
      </c>
      <c r="BH300" s="221">
        <f>IF(N300="sníž. přenesená",J300,0)</f>
        <v>0</v>
      </c>
      <c r="BI300" s="221">
        <f>IF(N300="nulová",J300,0)</f>
        <v>0</v>
      </c>
      <c r="BJ300" s="20" t="s">
        <v>78</v>
      </c>
      <c r="BK300" s="221">
        <f>ROUND(I300*H300,2)</f>
        <v>0</v>
      </c>
      <c r="BL300" s="20" t="s">
        <v>174</v>
      </c>
      <c r="BM300" s="220" t="s">
        <v>807</v>
      </c>
    </row>
    <row r="301" s="2" customFormat="1">
      <c r="A301" s="41"/>
      <c r="B301" s="42"/>
      <c r="C301" s="43"/>
      <c r="D301" s="241" t="s">
        <v>405</v>
      </c>
      <c r="E301" s="43"/>
      <c r="F301" s="242" t="s">
        <v>808</v>
      </c>
      <c r="G301" s="43"/>
      <c r="H301" s="43"/>
      <c r="I301" s="224"/>
      <c r="J301" s="43"/>
      <c r="K301" s="43"/>
      <c r="L301" s="47"/>
      <c r="M301" s="225"/>
      <c r="N301" s="226"/>
      <c r="O301" s="87"/>
      <c r="P301" s="87"/>
      <c r="Q301" s="87"/>
      <c r="R301" s="87"/>
      <c r="S301" s="87"/>
      <c r="T301" s="88"/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T301" s="20" t="s">
        <v>405</v>
      </c>
      <c r="AU301" s="20" t="s">
        <v>80</v>
      </c>
    </row>
    <row r="302" s="14" customFormat="1">
      <c r="A302" s="14"/>
      <c r="B302" s="266"/>
      <c r="C302" s="267"/>
      <c r="D302" s="222" t="s">
        <v>425</v>
      </c>
      <c r="E302" s="268" t="s">
        <v>19</v>
      </c>
      <c r="F302" s="269" t="s">
        <v>717</v>
      </c>
      <c r="G302" s="267"/>
      <c r="H302" s="270">
        <v>9.5120000000000005</v>
      </c>
      <c r="I302" s="271"/>
      <c r="J302" s="267"/>
      <c r="K302" s="267"/>
      <c r="L302" s="272"/>
      <c r="M302" s="273"/>
      <c r="N302" s="274"/>
      <c r="O302" s="274"/>
      <c r="P302" s="274"/>
      <c r="Q302" s="274"/>
      <c r="R302" s="274"/>
      <c r="S302" s="274"/>
      <c r="T302" s="275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76" t="s">
        <v>425</v>
      </c>
      <c r="AU302" s="276" t="s">
        <v>80</v>
      </c>
      <c r="AV302" s="14" t="s">
        <v>80</v>
      </c>
      <c r="AW302" s="14" t="s">
        <v>33</v>
      </c>
      <c r="AX302" s="14" t="s">
        <v>71</v>
      </c>
      <c r="AY302" s="276" t="s">
        <v>137</v>
      </c>
    </row>
    <row r="303" s="14" customFormat="1">
      <c r="A303" s="14"/>
      <c r="B303" s="266"/>
      <c r="C303" s="267"/>
      <c r="D303" s="222" t="s">
        <v>425</v>
      </c>
      <c r="E303" s="268" t="s">
        <v>19</v>
      </c>
      <c r="F303" s="269" t="s">
        <v>718</v>
      </c>
      <c r="G303" s="267"/>
      <c r="H303" s="270">
        <v>28.271999999999998</v>
      </c>
      <c r="I303" s="271"/>
      <c r="J303" s="267"/>
      <c r="K303" s="267"/>
      <c r="L303" s="272"/>
      <c r="M303" s="273"/>
      <c r="N303" s="274"/>
      <c r="O303" s="274"/>
      <c r="P303" s="274"/>
      <c r="Q303" s="274"/>
      <c r="R303" s="274"/>
      <c r="S303" s="274"/>
      <c r="T303" s="275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76" t="s">
        <v>425</v>
      </c>
      <c r="AU303" s="276" t="s">
        <v>80</v>
      </c>
      <c r="AV303" s="14" t="s">
        <v>80</v>
      </c>
      <c r="AW303" s="14" t="s">
        <v>33</v>
      </c>
      <c r="AX303" s="14" t="s">
        <v>71</v>
      </c>
      <c r="AY303" s="276" t="s">
        <v>137</v>
      </c>
    </row>
    <row r="304" s="15" customFormat="1">
      <c r="A304" s="15"/>
      <c r="B304" s="282"/>
      <c r="C304" s="283"/>
      <c r="D304" s="222" t="s">
        <v>425</v>
      </c>
      <c r="E304" s="284" t="s">
        <v>19</v>
      </c>
      <c r="F304" s="285" t="s">
        <v>530</v>
      </c>
      <c r="G304" s="283"/>
      <c r="H304" s="286">
        <v>37.783999999999999</v>
      </c>
      <c r="I304" s="287"/>
      <c r="J304" s="283"/>
      <c r="K304" s="283"/>
      <c r="L304" s="288"/>
      <c r="M304" s="289"/>
      <c r="N304" s="290"/>
      <c r="O304" s="290"/>
      <c r="P304" s="290"/>
      <c r="Q304" s="290"/>
      <c r="R304" s="290"/>
      <c r="S304" s="290"/>
      <c r="T304" s="291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92" t="s">
        <v>425</v>
      </c>
      <c r="AU304" s="292" t="s">
        <v>80</v>
      </c>
      <c r="AV304" s="15" t="s">
        <v>143</v>
      </c>
      <c r="AW304" s="15" t="s">
        <v>33</v>
      </c>
      <c r="AX304" s="15" t="s">
        <v>78</v>
      </c>
      <c r="AY304" s="292" t="s">
        <v>137</v>
      </c>
    </row>
    <row r="305" s="2" customFormat="1" ht="33" customHeight="1">
      <c r="A305" s="41"/>
      <c r="B305" s="42"/>
      <c r="C305" s="209" t="s">
        <v>809</v>
      </c>
      <c r="D305" s="209" t="s">
        <v>138</v>
      </c>
      <c r="E305" s="210" t="s">
        <v>810</v>
      </c>
      <c r="F305" s="211" t="s">
        <v>811</v>
      </c>
      <c r="G305" s="212" t="s">
        <v>169</v>
      </c>
      <c r="H305" s="213">
        <v>47.229999999999997</v>
      </c>
      <c r="I305" s="214"/>
      <c r="J305" s="215">
        <f>ROUND(I305*H305,2)</f>
        <v>0</v>
      </c>
      <c r="K305" s="211" t="s">
        <v>403</v>
      </c>
      <c r="L305" s="47"/>
      <c r="M305" s="216" t="s">
        <v>19</v>
      </c>
      <c r="N305" s="217" t="s">
        <v>42</v>
      </c>
      <c r="O305" s="87"/>
      <c r="P305" s="218">
        <f>O305*H305</f>
        <v>0</v>
      </c>
      <c r="Q305" s="218">
        <v>0.00016000000000000001</v>
      </c>
      <c r="R305" s="218">
        <f>Q305*H305</f>
        <v>0.0075567999999999998</v>
      </c>
      <c r="S305" s="218">
        <v>0</v>
      </c>
      <c r="T305" s="219">
        <f>S305*H305</f>
        <v>0</v>
      </c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R305" s="220" t="s">
        <v>174</v>
      </c>
      <c r="AT305" s="220" t="s">
        <v>138</v>
      </c>
      <c r="AU305" s="220" t="s">
        <v>80</v>
      </c>
      <c r="AY305" s="20" t="s">
        <v>137</v>
      </c>
      <c r="BE305" s="221">
        <f>IF(N305="základní",J305,0)</f>
        <v>0</v>
      </c>
      <c r="BF305" s="221">
        <f>IF(N305="snížená",J305,0)</f>
        <v>0</v>
      </c>
      <c r="BG305" s="221">
        <f>IF(N305="zákl. přenesená",J305,0)</f>
        <v>0</v>
      </c>
      <c r="BH305" s="221">
        <f>IF(N305="sníž. přenesená",J305,0)</f>
        <v>0</v>
      </c>
      <c r="BI305" s="221">
        <f>IF(N305="nulová",J305,0)</f>
        <v>0</v>
      </c>
      <c r="BJ305" s="20" t="s">
        <v>78</v>
      </c>
      <c r="BK305" s="221">
        <f>ROUND(I305*H305,2)</f>
        <v>0</v>
      </c>
      <c r="BL305" s="20" t="s">
        <v>174</v>
      </c>
      <c r="BM305" s="220" t="s">
        <v>812</v>
      </c>
    </row>
    <row r="306" s="2" customFormat="1">
      <c r="A306" s="41"/>
      <c r="B306" s="42"/>
      <c r="C306" s="43"/>
      <c r="D306" s="241" t="s">
        <v>405</v>
      </c>
      <c r="E306" s="43"/>
      <c r="F306" s="242" t="s">
        <v>813</v>
      </c>
      <c r="G306" s="43"/>
      <c r="H306" s="43"/>
      <c r="I306" s="224"/>
      <c r="J306" s="43"/>
      <c r="K306" s="43"/>
      <c r="L306" s="47"/>
      <c r="M306" s="225"/>
      <c r="N306" s="226"/>
      <c r="O306" s="87"/>
      <c r="P306" s="87"/>
      <c r="Q306" s="87"/>
      <c r="R306" s="87"/>
      <c r="S306" s="87"/>
      <c r="T306" s="88"/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T306" s="20" t="s">
        <v>405</v>
      </c>
      <c r="AU306" s="20" t="s">
        <v>80</v>
      </c>
    </row>
    <row r="307" s="14" customFormat="1">
      <c r="A307" s="14"/>
      <c r="B307" s="266"/>
      <c r="C307" s="267"/>
      <c r="D307" s="222" t="s">
        <v>425</v>
      </c>
      <c r="E307" s="268" t="s">
        <v>19</v>
      </c>
      <c r="F307" s="269" t="s">
        <v>750</v>
      </c>
      <c r="G307" s="267"/>
      <c r="H307" s="270">
        <v>11.890000000000001</v>
      </c>
      <c r="I307" s="271"/>
      <c r="J307" s="267"/>
      <c r="K307" s="267"/>
      <c r="L307" s="272"/>
      <c r="M307" s="273"/>
      <c r="N307" s="274"/>
      <c r="O307" s="274"/>
      <c r="P307" s="274"/>
      <c r="Q307" s="274"/>
      <c r="R307" s="274"/>
      <c r="S307" s="274"/>
      <c r="T307" s="275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76" t="s">
        <v>425</v>
      </c>
      <c r="AU307" s="276" t="s">
        <v>80</v>
      </c>
      <c r="AV307" s="14" t="s">
        <v>80</v>
      </c>
      <c r="AW307" s="14" t="s">
        <v>33</v>
      </c>
      <c r="AX307" s="14" t="s">
        <v>71</v>
      </c>
      <c r="AY307" s="276" t="s">
        <v>137</v>
      </c>
    </row>
    <row r="308" s="14" customFormat="1">
      <c r="A308" s="14"/>
      <c r="B308" s="266"/>
      <c r="C308" s="267"/>
      <c r="D308" s="222" t="s">
        <v>425</v>
      </c>
      <c r="E308" s="268" t="s">
        <v>19</v>
      </c>
      <c r="F308" s="269" t="s">
        <v>751</v>
      </c>
      <c r="G308" s="267"/>
      <c r="H308" s="270">
        <v>35.340000000000003</v>
      </c>
      <c r="I308" s="271"/>
      <c r="J308" s="267"/>
      <c r="K308" s="267"/>
      <c r="L308" s="272"/>
      <c r="M308" s="273"/>
      <c r="N308" s="274"/>
      <c r="O308" s="274"/>
      <c r="P308" s="274"/>
      <c r="Q308" s="274"/>
      <c r="R308" s="274"/>
      <c r="S308" s="274"/>
      <c r="T308" s="275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76" t="s">
        <v>425</v>
      </c>
      <c r="AU308" s="276" t="s">
        <v>80</v>
      </c>
      <c r="AV308" s="14" t="s">
        <v>80</v>
      </c>
      <c r="AW308" s="14" t="s">
        <v>33</v>
      </c>
      <c r="AX308" s="14" t="s">
        <v>71</v>
      </c>
      <c r="AY308" s="276" t="s">
        <v>137</v>
      </c>
    </row>
    <row r="309" s="15" customFormat="1">
      <c r="A309" s="15"/>
      <c r="B309" s="282"/>
      <c r="C309" s="283"/>
      <c r="D309" s="222" t="s">
        <v>425</v>
      </c>
      <c r="E309" s="284" t="s">
        <v>19</v>
      </c>
      <c r="F309" s="285" t="s">
        <v>530</v>
      </c>
      <c r="G309" s="283"/>
      <c r="H309" s="286">
        <v>47.229999999999997</v>
      </c>
      <c r="I309" s="287"/>
      <c r="J309" s="283"/>
      <c r="K309" s="283"/>
      <c r="L309" s="288"/>
      <c r="M309" s="289"/>
      <c r="N309" s="290"/>
      <c r="O309" s="290"/>
      <c r="P309" s="290"/>
      <c r="Q309" s="290"/>
      <c r="R309" s="290"/>
      <c r="S309" s="290"/>
      <c r="T309" s="291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92" t="s">
        <v>425</v>
      </c>
      <c r="AU309" s="292" t="s">
        <v>80</v>
      </c>
      <c r="AV309" s="15" t="s">
        <v>143</v>
      </c>
      <c r="AW309" s="15" t="s">
        <v>33</v>
      </c>
      <c r="AX309" s="15" t="s">
        <v>78</v>
      </c>
      <c r="AY309" s="292" t="s">
        <v>137</v>
      </c>
    </row>
    <row r="310" s="2" customFormat="1" ht="33" customHeight="1">
      <c r="A310" s="41"/>
      <c r="B310" s="42"/>
      <c r="C310" s="209" t="s">
        <v>273</v>
      </c>
      <c r="D310" s="209" t="s">
        <v>138</v>
      </c>
      <c r="E310" s="210" t="s">
        <v>814</v>
      </c>
      <c r="F310" s="211" t="s">
        <v>815</v>
      </c>
      <c r="G310" s="212" t="s">
        <v>169</v>
      </c>
      <c r="H310" s="213">
        <v>47.229999999999997</v>
      </c>
      <c r="I310" s="214"/>
      <c r="J310" s="215">
        <f>ROUND(I310*H310,2)</f>
        <v>0</v>
      </c>
      <c r="K310" s="211" t="s">
        <v>403</v>
      </c>
      <c r="L310" s="47"/>
      <c r="M310" s="216" t="s">
        <v>19</v>
      </c>
      <c r="N310" s="217" t="s">
        <v>42</v>
      </c>
      <c r="O310" s="87"/>
      <c r="P310" s="218">
        <f>O310*H310</f>
        <v>0</v>
      </c>
      <c r="Q310" s="218">
        <v>9.9975000000000004E-05</v>
      </c>
      <c r="R310" s="218">
        <f>Q310*H310</f>
        <v>0.0047218192500000002</v>
      </c>
      <c r="S310" s="218">
        <v>0</v>
      </c>
      <c r="T310" s="219">
        <f>S310*H310</f>
        <v>0</v>
      </c>
      <c r="U310" s="41"/>
      <c r="V310" s="41"/>
      <c r="W310" s="41"/>
      <c r="X310" s="41"/>
      <c r="Y310" s="41"/>
      <c r="Z310" s="41"/>
      <c r="AA310" s="41"/>
      <c r="AB310" s="41"/>
      <c r="AC310" s="41"/>
      <c r="AD310" s="41"/>
      <c r="AE310" s="41"/>
      <c r="AR310" s="220" t="s">
        <v>174</v>
      </c>
      <c r="AT310" s="220" t="s">
        <v>138</v>
      </c>
      <c r="AU310" s="220" t="s">
        <v>80</v>
      </c>
      <c r="AY310" s="20" t="s">
        <v>137</v>
      </c>
      <c r="BE310" s="221">
        <f>IF(N310="základní",J310,0)</f>
        <v>0</v>
      </c>
      <c r="BF310" s="221">
        <f>IF(N310="snížená",J310,0)</f>
        <v>0</v>
      </c>
      <c r="BG310" s="221">
        <f>IF(N310="zákl. přenesená",J310,0)</f>
        <v>0</v>
      </c>
      <c r="BH310" s="221">
        <f>IF(N310="sníž. přenesená",J310,0)</f>
        <v>0</v>
      </c>
      <c r="BI310" s="221">
        <f>IF(N310="nulová",J310,0)</f>
        <v>0</v>
      </c>
      <c r="BJ310" s="20" t="s">
        <v>78</v>
      </c>
      <c r="BK310" s="221">
        <f>ROUND(I310*H310,2)</f>
        <v>0</v>
      </c>
      <c r="BL310" s="20" t="s">
        <v>174</v>
      </c>
      <c r="BM310" s="220" t="s">
        <v>816</v>
      </c>
    </row>
    <row r="311" s="2" customFormat="1">
      <c r="A311" s="41"/>
      <c r="B311" s="42"/>
      <c r="C311" s="43"/>
      <c r="D311" s="241" t="s">
        <v>405</v>
      </c>
      <c r="E311" s="43"/>
      <c r="F311" s="242" t="s">
        <v>817</v>
      </c>
      <c r="G311" s="43"/>
      <c r="H311" s="43"/>
      <c r="I311" s="224"/>
      <c r="J311" s="43"/>
      <c r="K311" s="43"/>
      <c r="L311" s="47"/>
      <c r="M311" s="225"/>
      <c r="N311" s="226"/>
      <c r="O311" s="87"/>
      <c r="P311" s="87"/>
      <c r="Q311" s="87"/>
      <c r="R311" s="87"/>
      <c r="S311" s="87"/>
      <c r="T311" s="88"/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T311" s="20" t="s">
        <v>405</v>
      </c>
      <c r="AU311" s="20" t="s">
        <v>80</v>
      </c>
    </row>
    <row r="312" s="14" customFormat="1">
      <c r="A312" s="14"/>
      <c r="B312" s="266"/>
      <c r="C312" s="267"/>
      <c r="D312" s="222" t="s">
        <v>425</v>
      </c>
      <c r="E312" s="268" t="s">
        <v>19</v>
      </c>
      <c r="F312" s="269" t="s">
        <v>818</v>
      </c>
      <c r="G312" s="267"/>
      <c r="H312" s="270">
        <v>11.890000000000001</v>
      </c>
      <c r="I312" s="271"/>
      <c r="J312" s="267"/>
      <c r="K312" s="267"/>
      <c r="L312" s="272"/>
      <c r="M312" s="273"/>
      <c r="N312" s="274"/>
      <c r="O312" s="274"/>
      <c r="P312" s="274"/>
      <c r="Q312" s="274"/>
      <c r="R312" s="274"/>
      <c r="S312" s="274"/>
      <c r="T312" s="275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76" t="s">
        <v>425</v>
      </c>
      <c r="AU312" s="276" t="s">
        <v>80</v>
      </c>
      <c r="AV312" s="14" t="s">
        <v>80</v>
      </c>
      <c r="AW312" s="14" t="s">
        <v>33</v>
      </c>
      <c r="AX312" s="14" t="s">
        <v>71</v>
      </c>
      <c r="AY312" s="276" t="s">
        <v>137</v>
      </c>
    </row>
    <row r="313" s="14" customFormat="1">
      <c r="A313" s="14"/>
      <c r="B313" s="266"/>
      <c r="C313" s="267"/>
      <c r="D313" s="222" t="s">
        <v>425</v>
      </c>
      <c r="E313" s="268" t="s">
        <v>19</v>
      </c>
      <c r="F313" s="269" t="s">
        <v>819</v>
      </c>
      <c r="G313" s="267"/>
      <c r="H313" s="270">
        <v>35.340000000000003</v>
      </c>
      <c r="I313" s="271"/>
      <c r="J313" s="267"/>
      <c r="K313" s="267"/>
      <c r="L313" s="272"/>
      <c r="M313" s="273"/>
      <c r="N313" s="274"/>
      <c r="O313" s="274"/>
      <c r="P313" s="274"/>
      <c r="Q313" s="274"/>
      <c r="R313" s="274"/>
      <c r="S313" s="274"/>
      <c r="T313" s="275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76" t="s">
        <v>425</v>
      </c>
      <c r="AU313" s="276" t="s">
        <v>80</v>
      </c>
      <c r="AV313" s="14" t="s">
        <v>80</v>
      </c>
      <c r="AW313" s="14" t="s">
        <v>33</v>
      </c>
      <c r="AX313" s="14" t="s">
        <v>71</v>
      </c>
      <c r="AY313" s="276" t="s">
        <v>137</v>
      </c>
    </row>
    <row r="314" s="15" customFormat="1">
      <c r="A314" s="15"/>
      <c r="B314" s="282"/>
      <c r="C314" s="283"/>
      <c r="D314" s="222" t="s">
        <v>425</v>
      </c>
      <c r="E314" s="284" t="s">
        <v>19</v>
      </c>
      <c r="F314" s="285" t="s">
        <v>530</v>
      </c>
      <c r="G314" s="283"/>
      <c r="H314" s="286">
        <v>47.229999999999997</v>
      </c>
      <c r="I314" s="287"/>
      <c r="J314" s="283"/>
      <c r="K314" s="283"/>
      <c r="L314" s="288"/>
      <c r="M314" s="289"/>
      <c r="N314" s="290"/>
      <c r="O314" s="290"/>
      <c r="P314" s="290"/>
      <c r="Q314" s="290"/>
      <c r="R314" s="290"/>
      <c r="S314" s="290"/>
      <c r="T314" s="291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292" t="s">
        <v>425</v>
      </c>
      <c r="AU314" s="292" t="s">
        <v>80</v>
      </c>
      <c r="AV314" s="15" t="s">
        <v>143</v>
      </c>
      <c r="AW314" s="15" t="s">
        <v>33</v>
      </c>
      <c r="AX314" s="15" t="s">
        <v>78</v>
      </c>
      <c r="AY314" s="292" t="s">
        <v>137</v>
      </c>
    </row>
    <row r="315" s="2" customFormat="1" ht="33" customHeight="1">
      <c r="A315" s="41"/>
      <c r="B315" s="42"/>
      <c r="C315" s="209" t="s">
        <v>135</v>
      </c>
      <c r="D315" s="209" t="s">
        <v>138</v>
      </c>
      <c r="E315" s="210" t="s">
        <v>820</v>
      </c>
      <c r="F315" s="211" t="s">
        <v>821</v>
      </c>
      <c r="G315" s="212" t="s">
        <v>141</v>
      </c>
      <c r="H315" s="213">
        <v>128.56800000000001</v>
      </c>
      <c r="I315" s="214"/>
      <c r="J315" s="215">
        <f>ROUND(I315*H315,2)</f>
        <v>0</v>
      </c>
      <c r="K315" s="211" t="s">
        <v>403</v>
      </c>
      <c r="L315" s="47"/>
      <c r="M315" s="216" t="s">
        <v>19</v>
      </c>
      <c r="N315" s="217" t="s">
        <v>42</v>
      </c>
      <c r="O315" s="87"/>
      <c r="P315" s="218">
        <f>O315*H315</f>
        <v>0</v>
      </c>
      <c r="Q315" s="218">
        <v>0.0045075000000000002</v>
      </c>
      <c r="R315" s="218">
        <f>Q315*H315</f>
        <v>0.57952026000000012</v>
      </c>
      <c r="S315" s="218">
        <v>0</v>
      </c>
      <c r="T315" s="219">
        <f>S315*H315</f>
        <v>0</v>
      </c>
      <c r="U315" s="41"/>
      <c r="V315" s="41"/>
      <c r="W315" s="41"/>
      <c r="X315" s="41"/>
      <c r="Y315" s="41"/>
      <c r="Z315" s="41"/>
      <c r="AA315" s="41"/>
      <c r="AB315" s="41"/>
      <c r="AC315" s="41"/>
      <c r="AD315" s="41"/>
      <c r="AE315" s="41"/>
      <c r="AR315" s="220" t="s">
        <v>174</v>
      </c>
      <c r="AT315" s="220" t="s">
        <v>138</v>
      </c>
      <c r="AU315" s="220" t="s">
        <v>80</v>
      </c>
      <c r="AY315" s="20" t="s">
        <v>137</v>
      </c>
      <c r="BE315" s="221">
        <f>IF(N315="základní",J315,0)</f>
        <v>0</v>
      </c>
      <c r="BF315" s="221">
        <f>IF(N315="snížená",J315,0)</f>
        <v>0</v>
      </c>
      <c r="BG315" s="221">
        <f>IF(N315="zákl. přenesená",J315,0)</f>
        <v>0</v>
      </c>
      <c r="BH315" s="221">
        <f>IF(N315="sníž. přenesená",J315,0)</f>
        <v>0</v>
      </c>
      <c r="BI315" s="221">
        <f>IF(N315="nulová",J315,0)</f>
        <v>0</v>
      </c>
      <c r="BJ315" s="20" t="s">
        <v>78</v>
      </c>
      <c r="BK315" s="221">
        <f>ROUND(I315*H315,2)</f>
        <v>0</v>
      </c>
      <c r="BL315" s="20" t="s">
        <v>174</v>
      </c>
      <c r="BM315" s="220" t="s">
        <v>822</v>
      </c>
    </row>
    <row r="316" s="2" customFormat="1">
      <c r="A316" s="41"/>
      <c r="B316" s="42"/>
      <c r="C316" s="43"/>
      <c r="D316" s="241" t="s">
        <v>405</v>
      </c>
      <c r="E316" s="43"/>
      <c r="F316" s="242" t="s">
        <v>823</v>
      </c>
      <c r="G316" s="43"/>
      <c r="H316" s="43"/>
      <c r="I316" s="224"/>
      <c r="J316" s="43"/>
      <c r="K316" s="43"/>
      <c r="L316" s="47"/>
      <c r="M316" s="225"/>
      <c r="N316" s="226"/>
      <c r="O316" s="87"/>
      <c r="P316" s="87"/>
      <c r="Q316" s="87"/>
      <c r="R316" s="87"/>
      <c r="S316" s="87"/>
      <c r="T316" s="88"/>
      <c r="U316" s="41"/>
      <c r="V316" s="41"/>
      <c r="W316" s="41"/>
      <c r="X316" s="41"/>
      <c r="Y316" s="41"/>
      <c r="Z316" s="41"/>
      <c r="AA316" s="41"/>
      <c r="AB316" s="41"/>
      <c r="AC316" s="41"/>
      <c r="AD316" s="41"/>
      <c r="AE316" s="41"/>
      <c r="AT316" s="20" t="s">
        <v>405</v>
      </c>
      <c r="AU316" s="20" t="s">
        <v>80</v>
      </c>
    </row>
    <row r="317" s="2" customFormat="1">
      <c r="A317" s="41"/>
      <c r="B317" s="42"/>
      <c r="C317" s="43"/>
      <c r="D317" s="222" t="s">
        <v>144</v>
      </c>
      <c r="E317" s="43"/>
      <c r="F317" s="223" t="s">
        <v>824</v>
      </c>
      <c r="G317" s="43"/>
      <c r="H317" s="43"/>
      <c r="I317" s="224"/>
      <c r="J317" s="43"/>
      <c r="K317" s="43"/>
      <c r="L317" s="47"/>
      <c r="M317" s="225"/>
      <c r="N317" s="226"/>
      <c r="O317" s="87"/>
      <c r="P317" s="87"/>
      <c r="Q317" s="87"/>
      <c r="R317" s="87"/>
      <c r="S317" s="87"/>
      <c r="T317" s="88"/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T317" s="20" t="s">
        <v>144</v>
      </c>
      <c r="AU317" s="20" t="s">
        <v>80</v>
      </c>
    </row>
    <row r="318" s="14" customFormat="1">
      <c r="A318" s="14"/>
      <c r="B318" s="266"/>
      <c r="C318" s="267"/>
      <c r="D318" s="222" t="s">
        <v>425</v>
      </c>
      <c r="E318" s="268" t="s">
        <v>19</v>
      </c>
      <c r="F318" s="269" t="s">
        <v>803</v>
      </c>
      <c r="G318" s="267"/>
      <c r="H318" s="270">
        <v>19.024000000000001</v>
      </c>
      <c r="I318" s="271"/>
      <c r="J318" s="267"/>
      <c r="K318" s="267"/>
      <c r="L318" s="272"/>
      <c r="M318" s="273"/>
      <c r="N318" s="274"/>
      <c r="O318" s="274"/>
      <c r="P318" s="274"/>
      <c r="Q318" s="274"/>
      <c r="R318" s="274"/>
      <c r="S318" s="274"/>
      <c r="T318" s="275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76" t="s">
        <v>425</v>
      </c>
      <c r="AU318" s="276" t="s">
        <v>80</v>
      </c>
      <c r="AV318" s="14" t="s">
        <v>80</v>
      </c>
      <c r="AW318" s="14" t="s">
        <v>33</v>
      </c>
      <c r="AX318" s="14" t="s">
        <v>71</v>
      </c>
      <c r="AY318" s="276" t="s">
        <v>137</v>
      </c>
    </row>
    <row r="319" s="14" customFormat="1">
      <c r="A319" s="14"/>
      <c r="B319" s="266"/>
      <c r="C319" s="267"/>
      <c r="D319" s="222" t="s">
        <v>425</v>
      </c>
      <c r="E319" s="268" t="s">
        <v>19</v>
      </c>
      <c r="F319" s="269" t="s">
        <v>804</v>
      </c>
      <c r="G319" s="267"/>
      <c r="H319" s="270">
        <v>56.543999999999997</v>
      </c>
      <c r="I319" s="271"/>
      <c r="J319" s="267"/>
      <c r="K319" s="267"/>
      <c r="L319" s="272"/>
      <c r="M319" s="273"/>
      <c r="N319" s="274"/>
      <c r="O319" s="274"/>
      <c r="P319" s="274"/>
      <c r="Q319" s="274"/>
      <c r="R319" s="274"/>
      <c r="S319" s="274"/>
      <c r="T319" s="275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76" t="s">
        <v>425</v>
      </c>
      <c r="AU319" s="276" t="s">
        <v>80</v>
      </c>
      <c r="AV319" s="14" t="s">
        <v>80</v>
      </c>
      <c r="AW319" s="14" t="s">
        <v>33</v>
      </c>
      <c r="AX319" s="14" t="s">
        <v>71</v>
      </c>
      <c r="AY319" s="276" t="s">
        <v>137</v>
      </c>
    </row>
    <row r="320" s="14" customFormat="1">
      <c r="A320" s="14"/>
      <c r="B320" s="266"/>
      <c r="C320" s="267"/>
      <c r="D320" s="222" t="s">
        <v>425</v>
      </c>
      <c r="E320" s="268" t="s">
        <v>19</v>
      </c>
      <c r="F320" s="269" t="s">
        <v>825</v>
      </c>
      <c r="G320" s="267"/>
      <c r="H320" s="270">
        <v>53</v>
      </c>
      <c r="I320" s="271"/>
      <c r="J320" s="267"/>
      <c r="K320" s="267"/>
      <c r="L320" s="272"/>
      <c r="M320" s="273"/>
      <c r="N320" s="274"/>
      <c r="O320" s="274"/>
      <c r="P320" s="274"/>
      <c r="Q320" s="274"/>
      <c r="R320" s="274"/>
      <c r="S320" s="274"/>
      <c r="T320" s="275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76" t="s">
        <v>425</v>
      </c>
      <c r="AU320" s="276" t="s">
        <v>80</v>
      </c>
      <c r="AV320" s="14" t="s">
        <v>80</v>
      </c>
      <c r="AW320" s="14" t="s">
        <v>33</v>
      </c>
      <c r="AX320" s="14" t="s">
        <v>71</v>
      </c>
      <c r="AY320" s="276" t="s">
        <v>137</v>
      </c>
    </row>
    <row r="321" s="15" customFormat="1">
      <c r="A321" s="15"/>
      <c r="B321" s="282"/>
      <c r="C321" s="283"/>
      <c r="D321" s="222" t="s">
        <v>425</v>
      </c>
      <c r="E321" s="284" t="s">
        <v>19</v>
      </c>
      <c r="F321" s="285" t="s">
        <v>530</v>
      </c>
      <c r="G321" s="283"/>
      <c r="H321" s="286">
        <v>128.56800000000001</v>
      </c>
      <c r="I321" s="287"/>
      <c r="J321" s="283"/>
      <c r="K321" s="283"/>
      <c r="L321" s="288"/>
      <c r="M321" s="289"/>
      <c r="N321" s="290"/>
      <c r="O321" s="290"/>
      <c r="P321" s="290"/>
      <c r="Q321" s="290"/>
      <c r="R321" s="290"/>
      <c r="S321" s="290"/>
      <c r="T321" s="291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92" t="s">
        <v>425</v>
      </c>
      <c r="AU321" s="292" t="s">
        <v>80</v>
      </c>
      <c r="AV321" s="15" t="s">
        <v>143</v>
      </c>
      <c r="AW321" s="15" t="s">
        <v>33</v>
      </c>
      <c r="AX321" s="15" t="s">
        <v>78</v>
      </c>
      <c r="AY321" s="292" t="s">
        <v>137</v>
      </c>
    </row>
    <row r="322" s="11" customFormat="1" ht="22.8" customHeight="1">
      <c r="A322" s="11"/>
      <c r="B322" s="195"/>
      <c r="C322" s="196"/>
      <c r="D322" s="197" t="s">
        <v>70</v>
      </c>
      <c r="E322" s="239" t="s">
        <v>826</v>
      </c>
      <c r="F322" s="239" t="s">
        <v>827</v>
      </c>
      <c r="G322" s="196"/>
      <c r="H322" s="196"/>
      <c r="I322" s="199"/>
      <c r="J322" s="240">
        <f>BK322</f>
        <v>0</v>
      </c>
      <c r="K322" s="196"/>
      <c r="L322" s="201"/>
      <c r="M322" s="202"/>
      <c r="N322" s="203"/>
      <c r="O322" s="203"/>
      <c r="P322" s="204">
        <f>SUM(P323:P327)</f>
        <v>0</v>
      </c>
      <c r="Q322" s="203"/>
      <c r="R322" s="204">
        <f>SUM(R323:R327)</f>
        <v>0.22722284000000001</v>
      </c>
      <c r="S322" s="203"/>
      <c r="T322" s="205">
        <f>SUM(T323:T327)</f>
        <v>0</v>
      </c>
      <c r="U322" s="11"/>
      <c r="V322" s="11"/>
      <c r="W322" s="11"/>
      <c r="X322" s="11"/>
      <c r="Y322" s="11"/>
      <c r="Z322" s="11"/>
      <c r="AA322" s="11"/>
      <c r="AB322" s="11"/>
      <c r="AC322" s="11"/>
      <c r="AD322" s="11"/>
      <c r="AE322" s="11"/>
      <c r="AR322" s="206" t="s">
        <v>80</v>
      </c>
      <c r="AT322" s="207" t="s">
        <v>70</v>
      </c>
      <c r="AU322" s="207" t="s">
        <v>78</v>
      </c>
      <c r="AY322" s="206" t="s">
        <v>137</v>
      </c>
      <c r="BK322" s="208">
        <f>SUM(BK323:BK327)</f>
        <v>0</v>
      </c>
    </row>
    <row r="323" s="2" customFormat="1" ht="37.8" customHeight="1">
      <c r="A323" s="41"/>
      <c r="B323" s="42"/>
      <c r="C323" s="209" t="s">
        <v>278</v>
      </c>
      <c r="D323" s="209" t="s">
        <v>138</v>
      </c>
      <c r="E323" s="210" t="s">
        <v>828</v>
      </c>
      <c r="F323" s="211" t="s">
        <v>829</v>
      </c>
      <c r="G323" s="212" t="s">
        <v>141</v>
      </c>
      <c r="H323" s="213">
        <v>28.271999999999998</v>
      </c>
      <c r="I323" s="214"/>
      <c r="J323" s="215">
        <f>ROUND(I323*H323,2)</f>
        <v>0</v>
      </c>
      <c r="K323" s="211" t="s">
        <v>403</v>
      </c>
      <c r="L323" s="47"/>
      <c r="M323" s="216" t="s">
        <v>19</v>
      </c>
      <c r="N323" s="217" t="s">
        <v>42</v>
      </c>
      <c r="O323" s="87"/>
      <c r="P323" s="218">
        <f>O323*H323</f>
        <v>0</v>
      </c>
      <c r="Q323" s="218">
        <v>0.0060000000000000001</v>
      </c>
      <c r="R323" s="218">
        <f>Q323*H323</f>
        <v>0.16963200000000001</v>
      </c>
      <c r="S323" s="218">
        <v>0</v>
      </c>
      <c r="T323" s="219">
        <f>S323*H323</f>
        <v>0</v>
      </c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41"/>
      <c r="AR323" s="220" t="s">
        <v>174</v>
      </c>
      <c r="AT323" s="220" t="s">
        <v>138</v>
      </c>
      <c r="AU323" s="220" t="s">
        <v>80</v>
      </c>
      <c r="AY323" s="20" t="s">
        <v>137</v>
      </c>
      <c r="BE323" s="221">
        <f>IF(N323="základní",J323,0)</f>
        <v>0</v>
      </c>
      <c r="BF323" s="221">
        <f>IF(N323="snížená",J323,0)</f>
        <v>0</v>
      </c>
      <c r="BG323" s="221">
        <f>IF(N323="zákl. přenesená",J323,0)</f>
        <v>0</v>
      </c>
      <c r="BH323" s="221">
        <f>IF(N323="sníž. přenesená",J323,0)</f>
        <v>0</v>
      </c>
      <c r="BI323" s="221">
        <f>IF(N323="nulová",J323,0)</f>
        <v>0</v>
      </c>
      <c r="BJ323" s="20" t="s">
        <v>78</v>
      </c>
      <c r="BK323" s="221">
        <f>ROUND(I323*H323,2)</f>
        <v>0</v>
      </c>
      <c r="BL323" s="20" t="s">
        <v>174</v>
      </c>
      <c r="BM323" s="220" t="s">
        <v>830</v>
      </c>
    </row>
    <row r="324" s="2" customFormat="1">
      <c r="A324" s="41"/>
      <c r="B324" s="42"/>
      <c r="C324" s="43"/>
      <c r="D324" s="241" t="s">
        <v>405</v>
      </c>
      <c r="E324" s="43"/>
      <c r="F324" s="242" t="s">
        <v>831</v>
      </c>
      <c r="G324" s="43"/>
      <c r="H324" s="43"/>
      <c r="I324" s="224"/>
      <c r="J324" s="43"/>
      <c r="K324" s="43"/>
      <c r="L324" s="47"/>
      <c r="M324" s="225"/>
      <c r="N324" s="226"/>
      <c r="O324" s="87"/>
      <c r="P324" s="87"/>
      <c r="Q324" s="87"/>
      <c r="R324" s="87"/>
      <c r="S324" s="87"/>
      <c r="T324" s="88"/>
      <c r="U324" s="41"/>
      <c r="V324" s="41"/>
      <c r="W324" s="41"/>
      <c r="X324" s="41"/>
      <c r="Y324" s="41"/>
      <c r="Z324" s="41"/>
      <c r="AA324" s="41"/>
      <c r="AB324" s="41"/>
      <c r="AC324" s="41"/>
      <c r="AD324" s="41"/>
      <c r="AE324" s="41"/>
      <c r="AT324" s="20" t="s">
        <v>405</v>
      </c>
      <c r="AU324" s="20" t="s">
        <v>80</v>
      </c>
    </row>
    <row r="325" s="14" customFormat="1">
      <c r="A325" s="14"/>
      <c r="B325" s="266"/>
      <c r="C325" s="267"/>
      <c r="D325" s="222" t="s">
        <v>425</v>
      </c>
      <c r="E325" s="268" t="s">
        <v>19</v>
      </c>
      <c r="F325" s="269" t="s">
        <v>718</v>
      </c>
      <c r="G325" s="267"/>
      <c r="H325" s="270">
        <v>28.271999999999998</v>
      </c>
      <c r="I325" s="271"/>
      <c r="J325" s="267"/>
      <c r="K325" s="267"/>
      <c r="L325" s="272"/>
      <c r="M325" s="273"/>
      <c r="N325" s="274"/>
      <c r="O325" s="274"/>
      <c r="P325" s="274"/>
      <c r="Q325" s="274"/>
      <c r="R325" s="274"/>
      <c r="S325" s="274"/>
      <c r="T325" s="275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76" t="s">
        <v>425</v>
      </c>
      <c r="AU325" s="276" t="s">
        <v>80</v>
      </c>
      <c r="AV325" s="14" t="s">
        <v>80</v>
      </c>
      <c r="AW325" s="14" t="s">
        <v>33</v>
      </c>
      <c r="AX325" s="14" t="s">
        <v>78</v>
      </c>
      <c r="AY325" s="276" t="s">
        <v>137</v>
      </c>
    </row>
    <row r="326" s="2" customFormat="1" ht="24.15" customHeight="1">
      <c r="A326" s="41"/>
      <c r="B326" s="42"/>
      <c r="C326" s="256" t="s">
        <v>180</v>
      </c>
      <c r="D326" s="256" t="s">
        <v>421</v>
      </c>
      <c r="E326" s="257" t="s">
        <v>832</v>
      </c>
      <c r="F326" s="258" t="s">
        <v>833</v>
      </c>
      <c r="G326" s="259" t="s">
        <v>141</v>
      </c>
      <c r="H326" s="260">
        <v>29.686</v>
      </c>
      <c r="I326" s="261"/>
      <c r="J326" s="262">
        <f>ROUND(I326*H326,2)</f>
        <v>0</v>
      </c>
      <c r="K326" s="258" t="s">
        <v>403</v>
      </c>
      <c r="L326" s="263"/>
      <c r="M326" s="264" t="s">
        <v>19</v>
      </c>
      <c r="N326" s="265" t="s">
        <v>42</v>
      </c>
      <c r="O326" s="87"/>
      <c r="P326" s="218">
        <f>O326*H326</f>
        <v>0</v>
      </c>
      <c r="Q326" s="218">
        <v>0.0019400000000000001</v>
      </c>
      <c r="R326" s="218">
        <f>Q326*H326</f>
        <v>0.057590840000000004</v>
      </c>
      <c r="S326" s="218">
        <v>0</v>
      </c>
      <c r="T326" s="219">
        <f>S326*H326</f>
        <v>0</v>
      </c>
      <c r="U326" s="41"/>
      <c r="V326" s="41"/>
      <c r="W326" s="41"/>
      <c r="X326" s="41"/>
      <c r="Y326" s="41"/>
      <c r="Z326" s="41"/>
      <c r="AA326" s="41"/>
      <c r="AB326" s="41"/>
      <c r="AC326" s="41"/>
      <c r="AD326" s="41"/>
      <c r="AE326" s="41"/>
      <c r="AR326" s="220" t="s">
        <v>210</v>
      </c>
      <c r="AT326" s="220" t="s">
        <v>421</v>
      </c>
      <c r="AU326" s="220" t="s">
        <v>80</v>
      </c>
      <c r="AY326" s="20" t="s">
        <v>137</v>
      </c>
      <c r="BE326" s="221">
        <f>IF(N326="základní",J326,0)</f>
        <v>0</v>
      </c>
      <c r="BF326" s="221">
        <f>IF(N326="snížená",J326,0)</f>
        <v>0</v>
      </c>
      <c r="BG326" s="221">
        <f>IF(N326="zákl. přenesená",J326,0)</f>
        <v>0</v>
      </c>
      <c r="BH326" s="221">
        <f>IF(N326="sníž. přenesená",J326,0)</f>
        <v>0</v>
      </c>
      <c r="BI326" s="221">
        <f>IF(N326="nulová",J326,0)</f>
        <v>0</v>
      </c>
      <c r="BJ326" s="20" t="s">
        <v>78</v>
      </c>
      <c r="BK326" s="221">
        <f>ROUND(I326*H326,2)</f>
        <v>0</v>
      </c>
      <c r="BL326" s="20" t="s">
        <v>174</v>
      </c>
      <c r="BM326" s="220" t="s">
        <v>834</v>
      </c>
    </row>
    <row r="327" s="14" customFormat="1">
      <c r="A327" s="14"/>
      <c r="B327" s="266"/>
      <c r="C327" s="267"/>
      <c r="D327" s="222" t="s">
        <v>425</v>
      </c>
      <c r="E327" s="267"/>
      <c r="F327" s="269" t="s">
        <v>835</v>
      </c>
      <c r="G327" s="267"/>
      <c r="H327" s="270">
        <v>29.686</v>
      </c>
      <c r="I327" s="271"/>
      <c r="J327" s="267"/>
      <c r="K327" s="267"/>
      <c r="L327" s="272"/>
      <c r="M327" s="273"/>
      <c r="N327" s="274"/>
      <c r="O327" s="274"/>
      <c r="P327" s="274"/>
      <c r="Q327" s="274"/>
      <c r="R327" s="274"/>
      <c r="S327" s="274"/>
      <c r="T327" s="275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76" t="s">
        <v>425</v>
      </c>
      <c r="AU327" s="276" t="s">
        <v>80</v>
      </c>
      <c r="AV327" s="14" t="s">
        <v>80</v>
      </c>
      <c r="AW327" s="14" t="s">
        <v>4</v>
      </c>
      <c r="AX327" s="14" t="s">
        <v>78</v>
      </c>
      <c r="AY327" s="276" t="s">
        <v>137</v>
      </c>
    </row>
    <row r="328" s="11" customFormat="1" ht="22.8" customHeight="1">
      <c r="A328" s="11"/>
      <c r="B328" s="195"/>
      <c r="C328" s="196"/>
      <c r="D328" s="197" t="s">
        <v>70</v>
      </c>
      <c r="E328" s="239" t="s">
        <v>836</v>
      </c>
      <c r="F328" s="239" t="s">
        <v>837</v>
      </c>
      <c r="G328" s="196"/>
      <c r="H328" s="196"/>
      <c r="I328" s="199"/>
      <c r="J328" s="240">
        <f>BK328</f>
        <v>0</v>
      </c>
      <c r="K328" s="196"/>
      <c r="L328" s="201"/>
      <c r="M328" s="202"/>
      <c r="N328" s="203"/>
      <c r="O328" s="203"/>
      <c r="P328" s="204">
        <f>SUM(P329:P333)</f>
        <v>0</v>
      </c>
      <c r="Q328" s="203"/>
      <c r="R328" s="204">
        <f>SUM(R329:R333)</f>
        <v>0.35834345599999995</v>
      </c>
      <c r="S328" s="203"/>
      <c r="T328" s="205">
        <f>SUM(T329:T333)</f>
        <v>0</v>
      </c>
      <c r="U328" s="11"/>
      <c r="V328" s="11"/>
      <c r="W328" s="11"/>
      <c r="X328" s="11"/>
      <c r="Y328" s="11"/>
      <c r="Z328" s="11"/>
      <c r="AA328" s="11"/>
      <c r="AB328" s="11"/>
      <c r="AC328" s="11"/>
      <c r="AD328" s="11"/>
      <c r="AE328" s="11"/>
      <c r="AR328" s="206" t="s">
        <v>80</v>
      </c>
      <c r="AT328" s="207" t="s">
        <v>70</v>
      </c>
      <c r="AU328" s="207" t="s">
        <v>78</v>
      </c>
      <c r="AY328" s="206" t="s">
        <v>137</v>
      </c>
      <c r="BK328" s="208">
        <f>SUM(BK329:BK333)</f>
        <v>0</v>
      </c>
    </row>
    <row r="329" s="2" customFormat="1" ht="24.15" customHeight="1">
      <c r="A329" s="41"/>
      <c r="B329" s="42"/>
      <c r="C329" s="209" t="s">
        <v>284</v>
      </c>
      <c r="D329" s="209" t="s">
        <v>138</v>
      </c>
      <c r="E329" s="210" t="s">
        <v>838</v>
      </c>
      <c r="F329" s="211" t="s">
        <v>839</v>
      </c>
      <c r="G329" s="212" t="s">
        <v>141</v>
      </c>
      <c r="H329" s="213">
        <v>37.783999999999999</v>
      </c>
      <c r="I329" s="214"/>
      <c r="J329" s="215">
        <f>ROUND(I329*H329,2)</f>
        <v>0</v>
      </c>
      <c r="K329" s="211" t="s">
        <v>403</v>
      </c>
      <c r="L329" s="47"/>
      <c r="M329" s="216" t="s">
        <v>19</v>
      </c>
      <c r="N329" s="217" t="s">
        <v>42</v>
      </c>
      <c r="O329" s="87"/>
      <c r="P329" s="218">
        <f>O329*H329</f>
        <v>0</v>
      </c>
      <c r="Q329" s="218">
        <v>0.0094839999999999994</v>
      </c>
      <c r="R329" s="218">
        <f>Q329*H329</f>
        <v>0.35834345599999995</v>
      </c>
      <c r="S329" s="218">
        <v>0</v>
      </c>
      <c r="T329" s="219">
        <f>S329*H329</f>
        <v>0</v>
      </c>
      <c r="U329" s="41"/>
      <c r="V329" s="41"/>
      <c r="W329" s="41"/>
      <c r="X329" s="41"/>
      <c r="Y329" s="41"/>
      <c r="Z329" s="41"/>
      <c r="AA329" s="41"/>
      <c r="AB329" s="41"/>
      <c r="AC329" s="41"/>
      <c r="AD329" s="41"/>
      <c r="AE329" s="41"/>
      <c r="AR329" s="220" t="s">
        <v>174</v>
      </c>
      <c r="AT329" s="220" t="s">
        <v>138</v>
      </c>
      <c r="AU329" s="220" t="s">
        <v>80</v>
      </c>
      <c r="AY329" s="20" t="s">
        <v>137</v>
      </c>
      <c r="BE329" s="221">
        <f>IF(N329="základní",J329,0)</f>
        <v>0</v>
      </c>
      <c r="BF329" s="221">
        <f>IF(N329="snížená",J329,0)</f>
        <v>0</v>
      </c>
      <c r="BG329" s="221">
        <f>IF(N329="zákl. přenesená",J329,0)</f>
        <v>0</v>
      </c>
      <c r="BH329" s="221">
        <f>IF(N329="sníž. přenesená",J329,0)</f>
        <v>0</v>
      </c>
      <c r="BI329" s="221">
        <f>IF(N329="nulová",J329,0)</f>
        <v>0</v>
      </c>
      <c r="BJ329" s="20" t="s">
        <v>78</v>
      </c>
      <c r="BK329" s="221">
        <f>ROUND(I329*H329,2)</f>
        <v>0</v>
      </c>
      <c r="BL329" s="20" t="s">
        <v>174</v>
      </c>
      <c r="BM329" s="220" t="s">
        <v>840</v>
      </c>
    </row>
    <row r="330" s="2" customFormat="1">
      <c r="A330" s="41"/>
      <c r="B330" s="42"/>
      <c r="C330" s="43"/>
      <c r="D330" s="241" t="s">
        <v>405</v>
      </c>
      <c r="E330" s="43"/>
      <c r="F330" s="242" t="s">
        <v>841</v>
      </c>
      <c r="G330" s="43"/>
      <c r="H330" s="43"/>
      <c r="I330" s="224"/>
      <c r="J330" s="43"/>
      <c r="K330" s="43"/>
      <c r="L330" s="47"/>
      <c r="M330" s="225"/>
      <c r="N330" s="226"/>
      <c r="O330" s="87"/>
      <c r="P330" s="87"/>
      <c r="Q330" s="87"/>
      <c r="R330" s="87"/>
      <c r="S330" s="87"/>
      <c r="T330" s="88"/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T330" s="20" t="s">
        <v>405</v>
      </c>
      <c r="AU330" s="20" t="s">
        <v>80</v>
      </c>
    </row>
    <row r="331" s="14" customFormat="1">
      <c r="A331" s="14"/>
      <c r="B331" s="266"/>
      <c r="C331" s="267"/>
      <c r="D331" s="222" t="s">
        <v>425</v>
      </c>
      <c r="E331" s="268" t="s">
        <v>19</v>
      </c>
      <c r="F331" s="269" t="s">
        <v>717</v>
      </c>
      <c r="G331" s="267"/>
      <c r="H331" s="270">
        <v>9.5120000000000005</v>
      </c>
      <c r="I331" s="271"/>
      <c r="J331" s="267"/>
      <c r="K331" s="267"/>
      <c r="L331" s="272"/>
      <c r="M331" s="273"/>
      <c r="N331" s="274"/>
      <c r="O331" s="274"/>
      <c r="P331" s="274"/>
      <c r="Q331" s="274"/>
      <c r="R331" s="274"/>
      <c r="S331" s="274"/>
      <c r="T331" s="275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76" t="s">
        <v>425</v>
      </c>
      <c r="AU331" s="276" t="s">
        <v>80</v>
      </c>
      <c r="AV331" s="14" t="s">
        <v>80</v>
      </c>
      <c r="AW331" s="14" t="s">
        <v>33</v>
      </c>
      <c r="AX331" s="14" t="s">
        <v>71</v>
      </c>
      <c r="AY331" s="276" t="s">
        <v>137</v>
      </c>
    </row>
    <row r="332" s="14" customFormat="1">
      <c r="A332" s="14"/>
      <c r="B332" s="266"/>
      <c r="C332" s="267"/>
      <c r="D332" s="222" t="s">
        <v>425</v>
      </c>
      <c r="E332" s="268" t="s">
        <v>19</v>
      </c>
      <c r="F332" s="269" t="s">
        <v>718</v>
      </c>
      <c r="G332" s="267"/>
      <c r="H332" s="270">
        <v>28.271999999999998</v>
      </c>
      <c r="I332" s="271"/>
      <c r="J332" s="267"/>
      <c r="K332" s="267"/>
      <c r="L332" s="272"/>
      <c r="M332" s="273"/>
      <c r="N332" s="274"/>
      <c r="O332" s="274"/>
      <c r="P332" s="274"/>
      <c r="Q332" s="274"/>
      <c r="R332" s="274"/>
      <c r="S332" s="274"/>
      <c r="T332" s="275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76" t="s">
        <v>425</v>
      </c>
      <c r="AU332" s="276" t="s">
        <v>80</v>
      </c>
      <c r="AV332" s="14" t="s">
        <v>80</v>
      </c>
      <c r="AW332" s="14" t="s">
        <v>33</v>
      </c>
      <c r="AX332" s="14" t="s">
        <v>71</v>
      </c>
      <c r="AY332" s="276" t="s">
        <v>137</v>
      </c>
    </row>
    <row r="333" s="15" customFormat="1">
      <c r="A333" s="15"/>
      <c r="B333" s="282"/>
      <c r="C333" s="283"/>
      <c r="D333" s="222" t="s">
        <v>425</v>
      </c>
      <c r="E333" s="284" t="s">
        <v>19</v>
      </c>
      <c r="F333" s="285" t="s">
        <v>530</v>
      </c>
      <c r="G333" s="283"/>
      <c r="H333" s="286">
        <v>37.783999999999999</v>
      </c>
      <c r="I333" s="287"/>
      <c r="J333" s="283"/>
      <c r="K333" s="283"/>
      <c r="L333" s="288"/>
      <c r="M333" s="289"/>
      <c r="N333" s="290"/>
      <c r="O333" s="290"/>
      <c r="P333" s="290"/>
      <c r="Q333" s="290"/>
      <c r="R333" s="290"/>
      <c r="S333" s="290"/>
      <c r="T333" s="291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292" t="s">
        <v>425</v>
      </c>
      <c r="AU333" s="292" t="s">
        <v>80</v>
      </c>
      <c r="AV333" s="15" t="s">
        <v>143</v>
      </c>
      <c r="AW333" s="15" t="s">
        <v>33</v>
      </c>
      <c r="AX333" s="15" t="s">
        <v>78</v>
      </c>
      <c r="AY333" s="292" t="s">
        <v>137</v>
      </c>
    </row>
    <row r="334" s="11" customFormat="1" ht="22.8" customHeight="1">
      <c r="A334" s="11"/>
      <c r="B334" s="195"/>
      <c r="C334" s="196"/>
      <c r="D334" s="197" t="s">
        <v>70</v>
      </c>
      <c r="E334" s="239" t="s">
        <v>842</v>
      </c>
      <c r="F334" s="239" t="s">
        <v>843</v>
      </c>
      <c r="G334" s="196"/>
      <c r="H334" s="196"/>
      <c r="I334" s="199"/>
      <c r="J334" s="240">
        <f>BK334</f>
        <v>0</v>
      </c>
      <c r="K334" s="196"/>
      <c r="L334" s="201"/>
      <c r="M334" s="202"/>
      <c r="N334" s="203"/>
      <c r="O334" s="203"/>
      <c r="P334" s="204">
        <f>SUM(P335:P339)</f>
        <v>0</v>
      </c>
      <c r="Q334" s="203"/>
      <c r="R334" s="204">
        <f>SUM(R335:R339)</f>
        <v>0.015157999999999998</v>
      </c>
      <c r="S334" s="203"/>
      <c r="T334" s="205">
        <f>SUM(T335:T339)</f>
        <v>0</v>
      </c>
      <c r="U334" s="11"/>
      <c r="V334" s="11"/>
      <c r="W334" s="11"/>
      <c r="X334" s="11"/>
      <c r="Y334" s="11"/>
      <c r="Z334" s="11"/>
      <c r="AA334" s="11"/>
      <c r="AB334" s="11"/>
      <c r="AC334" s="11"/>
      <c r="AD334" s="11"/>
      <c r="AE334" s="11"/>
      <c r="AR334" s="206" t="s">
        <v>80</v>
      </c>
      <c r="AT334" s="207" t="s">
        <v>70</v>
      </c>
      <c r="AU334" s="207" t="s">
        <v>78</v>
      </c>
      <c r="AY334" s="206" t="s">
        <v>137</v>
      </c>
      <c r="BK334" s="208">
        <f>SUM(BK335:BK339)</f>
        <v>0</v>
      </c>
    </row>
    <row r="335" s="2" customFormat="1" ht="24.15" customHeight="1">
      <c r="A335" s="41"/>
      <c r="B335" s="42"/>
      <c r="C335" s="209" t="s">
        <v>844</v>
      </c>
      <c r="D335" s="209" t="s">
        <v>138</v>
      </c>
      <c r="E335" s="210" t="s">
        <v>845</v>
      </c>
      <c r="F335" s="211" t="s">
        <v>846</v>
      </c>
      <c r="G335" s="212" t="s">
        <v>141</v>
      </c>
      <c r="H335" s="213">
        <v>0.626</v>
      </c>
      <c r="I335" s="214"/>
      <c r="J335" s="215">
        <f>ROUND(I335*H335,2)</f>
        <v>0</v>
      </c>
      <c r="K335" s="211" t="s">
        <v>403</v>
      </c>
      <c r="L335" s="47"/>
      <c r="M335" s="216" t="s">
        <v>19</v>
      </c>
      <c r="N335" s="217" t="s">
        <v>42</v>
      </c>
      <c r="O335" s="87"/>
      <c r="P335" s="218">
        <f>O335*H335</f>
        <v>0</v>
      </c>
      <c r="Q335" s="218">
        <v>0</v>
      </c>
      <c r="R335" s="218">
        <f>Q335*H335</f>
        <v>0</v>
      </c>
      <c r="S335" s="218">
        <v>0</v>
      </c>
      <c r="T335" s="219">
        <f>S335*H335</f>
        <v>0</v>
      </c>
      <c r="U335" s="41"/>
      <c r="V335" s="41"/>
      <c r="W335" s="41"/>
      <c r="X335" s="41"/>
      <c r="Y335" s="41"/>
      <c r="Z335" s="41"/>
      <c r="AA335" s="41"/>
      <c r="AB335" s="41"/>
      <c r="AC335" s="41"/>
      <c r="AD335" s="41"/>
      <c r="AE335" s="41"/>
      <c r="AR335" s="220" t="s">
        <v>174</v>
      </c>
      <c r="AT335" s="220" t="s">
        <v>138</v>
      </c>
      <c r="AU335" s="220" t="s">
        <v>80</v>
      </c>
      <c r="AY335" s="20" t="s">
        <v>137</v>
      </c>
      <c r="BE335" s="221">
        <f>IF(N335="základní",J335,0)</f>
        <v>0</v>
      </c>
      <c r="BF335" s="221">
        <f>IF(N335="snížená",J335,0)</f>
        <v>0</v>
      </c>
      <c r="BG335" s="221">
        <f>IF(N335="zákl. přenesená",J335,0)</f>
        <v>0</v>
      </c>
      <c r="BH335" s="221">
        <f>IF(N335="sníž. přenesená",J335,0)</f>
        <v>0</v>
      </c>
      <c r="BI335" s="221">
        <f>IF(N335="nulová",J335,0)</f>
        <v>0</v>
      </c>
      <c r="BJ335" s="20" t="s">
        <v>78</v>
      </c>
      <c r="BK335" s="221">
        <f>ROUND(I335*H335,2)</f>
        <v>0</v>
      </c>
      <c r="BL335" s="20" t="s">
        <v>174</v>
      </c>
      <c r="BM335" s="220" t="s">
        <v>847</v>
      </c>
    </row>
    <row r="336" s="2" customFormat="1">
      <c r="A336" s="41"/>
      <c r="B336" s="42"/>
      <c r="C336" s="43"/>
      <c r="D336" s="241" t="s">
        <v>405</v>
      </c>
      <c r="E336" s="43"/>
      <c r="F336" s="242" t="s">
        <v>848</v>
      </c>
      <c r="G336" s="43"/>
      <c r="H336" s="43"/>
      <c r="I336" s="224"/>
      <c r="J336" s="43"/>
      <c r="K336" s="43"/>
      <c r="L336" s="47"/>
      <c r="M336" s="225"/>
      <c r="N336" s="226"/>
      <c r="O336" s="87"/>
      <c r="P336" s="87"/>
      <c r="Q336" s="87"/>
      <c r="R336" s="87"/>
      <c r="S336" s="87"/>
      <c r="T336" s="88"/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  <c r="AT336" s="20" t="s">
        <v>405</v>
      </c>
      <c r="AU336" s="20" t="s">
        <v>80</v>
      </c>
    </row>
    <row r="337" s="14" customFormat="1">
      <c r="A337" s="14"/>
      <c r="B337" s="266"/>
      <c r="C337" s="267"/>
      <c r="D337" s="222" t="s">
        <v>425</v>
      </c>
      <c r="E337" s="268" t="s">
        <v>19</v>
      </c>
      <c r="F337" s="269" t="s">
        <v>849</v>
      </c>
      <c r="G337" s="267"/>
      <c r="H337" s="270">
        <v>0.626</v>
      </c>
      <c r="I337" s="271"/>
      <c r="J337" s="267"/>
      <c r="K337" s="267"/>
      <c r="L337" s="272"/>
      <c r="M337" s="273"/>
      <c r="N337" s="274"/>
      <c r="O337" s="274"/>
      <c r="P337" s="274"/>
      <c r="Q337" s="274"/>
      <c r="R337" s="274"/>
      <c r="S337" s="274"/>
      <c r="T337" s="275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76" t="s">
        <v>425</v>
      </c>
      <c r="AU337" s="276" t="s">
        <v>80</v>
      </c>
      <c r="AV337" s="14" t="s">
        <v>80</v>
      </c>
      <c r="AW337" s="14" t="s">
        <v>33</v>
      </c>
      <c r="AX337" s="14" t="s">
        <v>78</v>
      </c>
      <c r="AY337" s="276" t="s">
        <v>137</v>
      </c>
    </row>
    <row r="338" s="2" customFormat="1" ht="16.5" customHeight="1">
      <c r="A338" s="41"/>
      <c r="B338" s="42"/>
      <c r="C338" s="256" t="s">
        <v>289</v>
      </c>
      <c r="D338" s="256" t="s">
        <v>421</v>
      </c>
      <c r="E338" s="257" t="s">
        <v>850</v>
      </c>
      <c r="F338" s="258" t="s">
        <v>851</v>
      </c>
      <c r="G338" s="259" t="s">
        <v>141</v>
      </c>
      <c r="H338" s="260">
        <v>0.68899999999999995</v>
      </c>
      <c r="I338" s="261"/>
      <c r="J338" s="262">
        <f>ROUND(I338*H338,2)</f>
        <v>0</v>
      </c>
      <c r="K338" s="258" t="s">
        <v>403</v>
      </c>
      <c r="L338" s="263"/>
      <c r="M338" s="264" t="s">
        <v>19</v>
      </c>
      <c r="N338" s="265" t="s">
        <v>42</v>
      </c>
      <c r="O338" s="87"/>
      <c r="P338" s="218">
        <f>O338*H338</f>
        <v>0</v>
      </c>
      <c r="Q338" s="218">
        <v>0.021999999999999999</v>
      </c>
      <c r="R338" s="218">
        <f>Q338*H338</f>
        <v>0.015157999999999998</v>
      </c>
      <c r="S338" s="218">
        <v>0</v>
      </c>
      <c r="T338" s="219">
        <f>S338*H338</f>
        <v>0</v>
      </c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  <c r="AR338" s="220" t="s">
        <v>210</v>
      </c>
      <c r="AT338" s="220" t="s">
        <v>421</v>
      </c>
      <c r="AU338" s="220" t="s">
        <v>80</v>
      </c>
      <c r="AY338" s="20" t="s">
        <v>137</v>
      </c>
      <c r="BE338" s="221">
        <f>IF(N338="základní",J338,0)</f>
        <v>0</v>
      </c>
      <c r="BF338" s="221">
        <f>IF(N338="snížená",J338,0)</f>
        <v>0</v>
      </c>
      <c r="BG338" s="221">
        <f>IF(N338="zákl. přenesená",J338,0)</f>
        <v>0</v>
      </c>
      <c r="BH338" s="221">
        <f>IF(N338="sníž. přenesená",J338,0)</f>
        <v>0</v>
      </c>
      <c r="BI338" s="221">
        <f>IF(N338="nulová",J338,0)</f>
        <v>0</v>
      </c>
      <c r="BJ338" s="20" t="s">
        <v>78</v>
      </c>
      <c r="BK338" s="221">
        <f>ROUND(I338*H338,2)</f>
        <v>0</v>
      </c>
      <c r="BL338" s="20" t="s">
        <v>174</v>
      </c>
      <c r="BM338" s="220" t="s">
        <v>852</v>
      </c>
    </row>
    <row r="339" s="14" customFormat="1">
      <c r="A339" s="14"/>
      <c r="B339" s="266"/>
      <c r="C339" s="267"/>
      <c r="D339" s="222" t="s">
        <v>425</v>
      </c>
      <c r="E339" s="267"/>
      <c r="F339" s="269" t="s">
        <v>853</v>
      </c>
      <c r="G339" s="267"/>
      <c r="H339" s="270">
        <v>0.68899999999999995</v>
      </c>
      <c r="I339" s="271"/>
      <c r="J339" s="267"/>
      <c r="K339" s="267"/>
      <c r="L339" s="272"/>
      <c r="M339" s="273"/>
      <c r="N339" s="274"/>
      <c r="O339" s="274"/>
      <c r="P339" s="274"/>
      <c r="Q339" s="274"/>
      <c r="R339" s="274"/>
      <c r="S339" s="274"/>
      <c r="T339" s="275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76" t="s">
        <v>425</v>
      </c>
      <c r="AU339" s="276" t="s">
        <v>80</v>
      </c>
      <c r="AV339" s="14" t="s">
        <v>80</v>
      </c>
      <c r="AW339" s="14" t="s">
        <v>4</v>
      </c>
      <c r="AX339" s="14" t="s">
        <v>78</v>
      </c>
      <c r="AY339" s="276" t="s">
        <v>137</v>
      </c>
    </row>
    <row r="340" s="11" customFormat="1" ht="25.92" customHeight="1">
      <c r="A340" s="11"/>
      <c r="B340" s="195"/>
      <c r="C340" s="196"/>
      <c r="D340" s="197" t="s">
        <v>70</v>
      </c>
      <c r="E340" s="198" t="s">
        <v>854</v>
      </c>
      <c r="F340" s="198" t="s">
        <v>855</v>
      </c>
      <c r="G340" s="196"/>
      <c r="H340" s="196"/>
      <c r="I340" s="199"/>
      <c r="J340" s="200">
        <f>BK340</f>
        <v>0</v>
      </c>
      <c r="K340" s="196"/>
      <c r="L340" s="201"/>
      <c r="M340" s="202"/>
      <c r="N340" s="203"/>
      <c r="O340" s="203"/>
      <c r="P340" s="204">
        <f>P341+P344+P348+P351+P355</f>
        <v>0</v>
      </c>
      <c r="Q340" s="203"/>
      <c r="R340" s="204">
        <f>R341+R344+R348+R351+R355</f>
        <v>0</v>
      </c>
      <c r="S340" s="203"/>
      <c r="T340" s="205">
        <f>T341+T344+T348+T351+T355</f>
        <v>0</v>
      </c>
      <c r="U340" s="11"/>
      <c r="V340" s="11"/>
      <c r="W340" s="11"/>
      <c r="X340" s="11"/>
      <c r="Y340" s="11"/>
      <c r="Z340" s="11"/>
      <c r="AA340" s="11"/>
      <c r="AB340" s="11"/>
      <c r="AC340" s="11"/>
      <c r="AD340" s="11"/>
      <c r="AE340" s="11"/>
      <c r="AR340" s="206" t="s">
        <v>155</v>
      </c>
      <c r="AT340" s="207" t="s">
        <v>70</v>
      </c>
      <c r="AU340" s="207" t="s">
        <v>71</v>
      </c>
      <c r="AY340" s="206" t="s">
        <v>137</v>
      </c>
      <c r="BK340" s="208">
        <f>BK341+BK344+BK348+BK351+BK355</f>
        <v>0</v>
      </c>
    </row>
    <row r="341" s="11" customFormat="1" ht="22.8" customHeight="1">
      <c r="A341" s="11"/>
      <c r="B341" s="195"/>
      <c r="C341" s="196"/>
      <c r="D341" s="197" t="s">
        <v>70</v>
      </c>
      <c r="E341" s="239" t="s">
        <v>856</v>
      </c>
      <c r="F341" s="239" t="s">
        <v>857</v>
      </c>
      <c r="G341" s="196"/>
      <c r="H341" s="196"/>
      <c r="I341" s="199"/>
      <c r="J341" s="240">
        <f>BK341</f>
        <v>0</v>
      </c>
      <c r="K341" s="196"/>
      <c r="L341" s="201"/>
      <c r="M341" s="202"/>
      <c r="N341" s="203"/>
      <c r="O341" s="203"/>
      <c r="P341" s="204">
        <f>SUM(P342:P343)</f>
        <v>0</v>
      </c>
      <c r="Q341" s="203"/>
      <c r="R341" s="204">
        <f>SUM(R342:R343)</f>
        <v>0</v>
      </c>
      <c r="S341" s="203"/>
      <c r="T341" s="205">
        <f>SUM(T342:T343)</f>
        <v>0</v>
      </c>
      <c r="U341" s="11"/>
      <c r="V341" s="11"/>
      <c r="W341" s="11"/>
      <c r="X341" s="11"/>
      <c r="Y341" s="11"/>
      <c r="Z341" s="11"/>
      <c r="AA341" s="11"/>
      <c r="AB341" s="11"/>
      <c r="AC341" s="11"/>
      <c r="AD341" s="11"/>
      <c r="AE341" s="11"/>
      <c r="AR341" s="206" t="s">
        <v>155</v>
      </c>
      <c r="AT341" s="207" t="s">
        <v>70</v>
      </c>
      <c r="AU341" s="207" t="s">
        <v>78</v>
      </c>
      <c r="AY341" s="206" t="s">
        <v>137</v>
      </c>
      <c r="BK341" s="208">
        <f>SUM(BK342:BK343)</f>
        <v>0</v>
      </c>
    </row>
    <row r="342" s="2" customFormat="1" ht="24.15" customHeight="1">
      <c r="A342" s="41"/>
      <c r="B342" s="42"/>
      <c r="C342" s="209" t="s">
        <v>858</v>
      </c>
      <c r="D342" s="209" t="s">
        <v>138</v>
      </c>
      <c r="E342" s="210" t="s">
        <v>859</v>
      </c>
      <c r="F342" s="211" t="s">
        <v>860</v>
      </c>
      <c r="G342" s="212" t="s">
        <v>861</v>
      </c>
      <c r="H342" s="213">
        <v>1</v>
      </c>
      <c r="I342" s="214"/>
      <c r="J342" s="215">
        <f>ROUND(I342*H342,2)</f>
        <v>0</v>
      </c>
      <c r="K342" s="211" t="s">
        <v>403</v>
      </c>
      <c r="L342" s="47"/>
      <c r="M342" s="216" t="s">
        <v>19</v>
      </c>
      <c r="N342" s="217" t="s">
        <v>42</v>
      </c>
      <c r="O342" s="87"/>
      <c r="P342" s="218">
        <f>O342*H342</f>
        <v>0</v>
      </c>
      <c r="Q342" s="218">
        <v>0</v>
      </c>
      <c r="R342" s="218">
        <f>Q342*H342</f>
        <v>0</v>
      </c>
      <c r="S342" s="218">
        <v>0</v>
      </c>
      <c r="T342" s="219">
        <f>S342*H342</f>
        <v>0</v>
      </c>
      <c r="U342" s="41"/>
      <c r="V342" s="41"/>
      <c r="W342" s="41"/>
      <c r="X342" s="41"/>
      <c r="Y342" s="41"/>
      <c r="Z342" s="41"/>
      <c r="AA342" s="41"/>
      <c r="AB342" s="41"/>
      <c r="AC342" s="41"/>
      <c r="AD342" s="41"/>
      <c r="AE342" s="41"/>
      <c r="AR342" s="220" t="s">
        <v>862</v>
      </c>
      <c r="AT342" s="220" t="s">
        <v>138</v>
      </c>
      <c r="AU342" s="220" t="s">
        <v>80</v>
      </c>
      <c r="AY342" s="20" t="s">
        <v>137</v>
      </c>
      <c r="BE342" s="221">
        <f>IF(N342="základní",J342,0)</f>
        <v>0</v>
      </c>
      <c r="BF342" s="221">
        <f>IF(N342="snížená",J342,0)</f>
        <v>0</v>
      </c>
      <c r="BG342" s="221">
        <f>IF(N342="zákl. přenesená",J342,0)</f>
        <v>0</v>
      </c>
      <c r="BH342" s="221">
        <f>IF(N342="sníž. přenesená",J342,0)</f>
        <v>0</v>
      </c>
      <c r="BI342" s="221">
        <f>IF(N342="nulová",J342,0)</f>
        <v>0</v>
      </c>
      <c r="BJ342" s="20" t="s">
        <v>78</v>
      </c>
      <c r="BK342" s="221">
        <f>ROUND(I342*H342,2)</f>
        <v>0</v>
      </c>
      <c r="BL342" s="20" t="s">
        <v>862</v>
      </c>
      <c r="BM342" s="220" t="s">
        <v>863</v>
      </c>
    </row>
    <row r="343" s="2" customFormat="1">
      <c r="A343" s="41"/>
      <c r="B343" s="42"/>
      <c r="C343" s="43"/>
      <c r="D343" s="241" t="s">
        <v>405</v>
      </c>
      <c r="E343" s="43"/>
      <c r="F343" s="242" t="s">
        <v>864</v>
      </c>
      <c r="G343" s="43"/>
      <c r="H343" s="43"/>
      <c r="I343" s="224"/>
      <c r="J343" s="43"/>
      <c r="K343" s="43"/>
      <c r="L343" s="47"/>
      <c r="M343" s="225"/>
      <c r="N343" s="226"/>
      <c r="O343" s="87"/>
      <c r="P343" s="87"/>
      <c r="Q343" s="87"/>
      <c r="R343" s="87"/>
      <c r="S343" s="87"/>
      <c r="T343" s="88"/>
      <c r="U343" s="41"/>
      <c r="V343" s="41"/>
      <c r="W343" s="41"/>
      <c r="X343" s="41"/>
      <c r="Y343" s="41"/>
      <c r="Z343" s="41"/>
      <c r="AA343" s="41"/>
      <c r="AB343" s="41"/>
      <c r="AC343" s="41"/>
      <c r="AD343" s="41"/>
      <c r="AE343" s="41"/>
      <c r="AT343" s="20" t="s">
        <v>405</v>
      </c>
      <c r="AU343" s="20" t="s">
        <v>80</v>
      </c>
    </row>
    <row r="344" s="11" customFormat="1" ht="22.8" customHeight="1">
      <c r="A344" s="11"/>
      <c r="B344" s="195"/>
      <c r="C344" s="196"/>
      <c r="D344" s="197" t="s">
        <v>70</v>
      </c>
      <c r="E344" s="239" t="s">
        <v>865</v>
      </c>
      <c r="F344" s="239" t="s">
        <v>866</v>
      </c>
      <c r="G344" s="196"/>
      <c r="H344" s="196"/>
      <c r="I344" s="199"/>
      <c r="J344" s="240">
        <f>BK344</f>
        <v>0</v>
      </c>
      <c r="K344" s="196"/>
      <c r="L344" s="201"/>
      <c r="M344" s="202"/>
      <c r="N344" s="203"/>
      <c r="O344" s="203"/>
      <c r="P344" s="204">
        <f>SUM(P345:P347)</f>
        <v>0</v>
      </c>
      <c r="Q344" s="203"/>
      <c r="R344" s="204">
        <f>SUM(R345:R347)</f>
        <v>0</v>
      </c>
      <c r="S344" s="203"/>
      <c r="T344" s="205">
        <f>SUM(T345:T347)</f>
        <v>0</v>
      </c>
      <c r="U344" s="11"/>
      <c r="V344" s="11"/>
      <c r="W344" s="11"/>
      <c r="X344" s="11"/>
      <c r="Y344" s="11"/>
      <c r="Z344" s="11"/>
      <c r="AA344" s="11"/>
      <c r="AB344" s="11"/>
      <c r="AC344" s="11"/>
      <c r="AD344" s="11"/>
      <c r="AE344" s="11"/>
      <c r="AR344" s="206" t="s">
        <v>155</v>
      </c>
      <c r="AT344" s="207" t="s">
        <v>70</v>
      </c>
      <c r="AU344" s="207" t="s">
        <v>78</v>
      </c>
      <c r="AY344" s="206" t="s">
        <v>137</v>
      </c>
      <c r="BK344" s="208">
        <f>SUM(BK345:BK347)</f>
        <v>0</v>
      </c>
    </row>
    <row r="345" s="2" customFormat="1" ht="24.15" customHeight="1">
      <c r="A345" s="41"/>
      <c r="B345" s="42"/>
      <c r="C345" s="209" t="s">
        <v>293</v>
      </c>
      <c r="D345" s="209" t="s">
        <v>138</v>
      </c>
      <c r="E345" s="210" t="s">
        <v>867</v>
      </c>
      <c r="F345" s="211" t="s">
        <v>868</v>
      </c>
      <c r="G345" s="212" t="s">
        <v>861</v>
      </c>
      <c r="H345" s="213">
        <v>1</v>
      </c>
      <c r="I345" s="214"/>
      <c r="J345" s="215">
        <f>ROUND(I345*H345,2)</f>
        <v>0</v>
      </c>
      <c r="K345" s="211" t="s">
        <v>403</v>
      </c>
      <c r="L345" s="47"/>
      <c r="M345" s="216" t="s">
        <v>19</v>
      </c>
      <c r="N345" s="217" t="s">
        <v>42</v>
      </c>
      <c r="O345" s="87"/>
      <c r="P345" s="218">
        <f>O345*H345</f>
        <v>0</v>
      </c>
      <c r="Q345" s="218">
        <v>0</v>
      </c>
      <c r="R345" s="218">
        <f>Q345*H345</f>
        <v>0</v>
      </c>
      <c r="S345" s="218">
        <v>0</v>
      </c>
      <c r="T345" s="219">
        <f>S345*H345</f>
        <v>0</v>
      </c>
      <c r="U345" s="41"/>
      <c r="V345" s="41"/>
      <c r="W345" s="41"/>
      <c r="X345" s="41"/>
      <c r="Y345" s="41"/>
      <c r="Z345" s="41"/>
      <c r="AA345" s="41"/>
      <c r="AB345" s="41"/>
      <c r="AC345" s="41"/>
      <c r="AD345" s="41"/>
      <c r="AE345" s="41"/>
      <c r="AR345" s="220" t="s">
        <v>862</v>
      </c>
      <c r="AT345" s="220" t="s">
        <v>138</v>
      </c>
      <c r="AU345" s="220" t="s">
        <v>80</v>
      </c>
      <c r="AY345" s="20" t="s">
        <v>137</v>
      </c>
      <c r="BE345" s="221">
        <f>IF(N345="základní",J345,0)</f>
        <v>0</v>
      </c>
      <c r="BF345" s="221">
        <f>IF(N345="snížená",J345,0)</f>
        <v>0</v>
      </c>
      <c r="BG345" s="221">
        <f>IF(N345="zákl. přenesená",J345,0)</f>
        <v>0</v>
      </c>
      <c r="BH345" s="221">
        <f>IF(N345="sníž. přenesená",J345,0)</f>
        <v>0</v>
      </c>
      <c r="BI345" s="221">
        <f>IF(N345="nulová",J345,0)</f>
        <v>0</v>
      </c>
      <c r="BJ345" s="20" t="s">
        <v>78</v>
      </c>
      <c r="BK345" s="221">
        <f>ROUND(I345*H345,2)</f>
        <v>0</v>
      </c>
      <c r="BL345" s="20" t="s">
        <v>862</v>
      </c>
      <c r="BM345" s="220" t="s">
        <v>869</v>
      </c>
    </row>
    <row r="346" s="2" customFormat="1">
      <c r="A346" s="41"/>
      <c r="B346" s="42"/>
      <c r="C346" s="43"/>
      <c r="D346" s="241" t="s">
        <v>405</v>
      </c>
      <c r="E346" s="43"/>
      <c r="F346" s="242" t="s">
        <v>870</v>
      </c>
      <c r="G346" s="43"/>
      <c r="H346" s="43"/>
      <c r="I346" s="224"/>
      <c r="J346" s="43"/>
      <c r="K346" s="43"/>
      <c r="L346" s="47"/>
      <c r="M346" s="225"/>
      <c r="N346" s="226"/>
      <c r="O346" s="87"/>
      <c r="P346" s="87"/>
      <c r="Q346" s="87"/>
      <c r="R346" s="87"/>
      <c r="S346" s="87"/>
      <c r="T346" s="88"/>
      <c r="U346" s="41"/>
      <c r="V346" s="41"/>
      <c r="W346" s="41"/>
      <c r="X346" s="41"/>
      <c r="Y346" s="41"/>
      <c r="Z346" s="41"/>
      <c r="AA346" s="41"/>
      <c r="AB346" s="41"/>
      <c r="AC346" s="41"/>
      <c r="AD346" s="41"/>
      <c r="AE346" s="41"/>
      <c r="AT346" s="20" t="s">
        <v>405</v>
      </c>
      <c r="AU346" s="20" t="s">
        <v>80</v>
      </c>
    </row>
    <row r="347" s="2" customFormat="1">
      <c r="A347" s="41"/>
      <c r="B347" s="42"/>
      <c r="C347" s="43"/>
      <c r="D347" s="222" t="s">
        <v>144</v>
      </c>
      <c r="E347" s="43"/>
      <c r="F347" s="223" t="s">
        <v>871</v>
      </c>
      <c r="G347" s="43"/>
      <c r="H347" s="43"/>
      <c r="I347" s="224"/>
      <c r="J347" s="43"/>
      <c r="K347" s="43"/>
      <c r="L347" s="47"/>
      <c r="M347" s="225"/>
      <c r="N347" s="226"/>
      <c r="O347" s="87"/>
      <c r="P347" s="87"/>
      <c r="Q347" s="87"/>
      <c r="R347" s="87"/>
      <c r="S347" s="87"/>
      <c r="T347" s="88"/>
      <c r="U347" s="41"/>
      <c r="V347" s="41"/>
      <c r="W347" s="41"/>
      <c r="X347" s="41"/>
      <c r="Y347" s="41"/>
      <c r="Z347" s="41"/>
      <c r="AA347" s="41"/>
      <c r="AB347" s="41"/>
      <c r="AC347" s="41"/>
      <c r="AD347" s="41"/>
      <c r="AE347" s="41"/>
      <c r="AT347" s="20" t="s">
        <v>144</v>
      </c>
      <c r="AU347" s="20" t="s">
        <v>80</v>
      </c>
    </row>
    <row r="348" s="11" customFormat="1" ht="22.8" customHeight="1">
      <c r="A348" s="11"/>
      <c r="B348" s="195"/>
      <c r="C348" s="196"/>
      <c r="D348" s="197" t="s">
        <v>70</v>
      </c>
      <c r="E348" s="239" t="s">
        <v>872</v>
      </c>
      <c r="F348" s="239" t="s">
        <v>366</v>
      </c>
      <c r="G348" s="196"/>
      <c r="H348" s="196"/>
      <c r="I348" s="199"/>
      <c r="J348" s="240">
        <f>BK348</f>
        <v>0</v>
      </c>
      <c r="K348" s="196"/>
      <c r="L348" s="201"/>
      <c r="M348" s="202"/>
      <c r="N348" s="203"/>
      <c r="O348" s="203"/>
      <c r="P348" s="204">
        <f>SUM(P349:P350)</f>
        <v>0</v>
      </c>
      <c r="Q348" s="203"/>
      <c r="R348" s="204">
        <f>SUM(R349:R350)</f>
        <v>0</v>
      </c>
      <c r="S348" s="203"/>
      <c r="T348" s="205">
        <f>SUM(T349:T350)</f>
        <v>0</v>
      </c>
      <c r="U348" s="11"/>
      <c r="V348" s="11"/>
      <c r="W348" s="11"/>
      <c r="X348" s="11"/>
      <c r="Y348" s="11"/>
      <c r="Z348" s="11"/>
      <c r="AA348" s="11"/>
      <c r="AB348" s="11"/>
      <c r="AC348" s="11"/>
      <c r="AD348" s="11"/>
      <c r="AE348" s="11"/>
      <c r="AR348" s="206" t="s">
        <v>155</v>
      </c>
      <c r="AT348" s="207" t="s">
        <v>70</v>
      </c>
      <c r="AU348" s="207" t="s">
        <v>78</v>
      </c>
      <c r="AY348" s="206" t="s">
        <v>137</v>
      </c>
      <c r="BK348" s="208">
        <f>SUM(BK349:BK350)</f>
        <v>0</v>
      </c>
    </row>
    <row r="349" s="2" customFormat="1" ht="24.15" customHeight="1">
      <c r="A349" s="41"/>
      <c r="B349" s="42"/>
      <c r="C349" s="209" t="s">
        <v>873</v>
      </c>
      <c r="D349" s="209" t="s">
        <v>138</v>
      </c>
      <c r="E349" s="210" t="s">
        <v>874</v>
      </c>
      <c r="F349" s="211" t="s">
        <v>875</v>
      </c>
      <c r="G349" s="212" t="s">
        <v>861</v>
      </c>
      <c r="H349" s="213">
        <v>1</v>
      </c>
      <c r="I349" s="214"/>
      <c r="J349" s="215">
        <f>ROUND(I349*H349,2)</f>
        <v>0</v>
      </c>
      <c r="K349" s="211" t="s">
        <v>403</v>
      </c>
      <c r="L349" s="47"/>
      <c r="M349" s="216" t="s">
        <v>19</v>
      </c>
      <c r="N349" s="217" t="s">
        <v>42</v>
      </c>
      <c r="O349" s="87"/>
      <c r="P349" s="218">
        <f>O349*H349</f>
        <v>0</v>
      </c>
      <c r="Q349" s="218">
        <v>0</v>
      </c>
      <c r="R349" s="218">
        <f>Q349*H349</f>
        <v>0</v>
      </c>
      <c r="S349" s="218">
        <v>0</v>
      </c>
      <c r="T349" s="219">
        <f>S349*H349</f>
        <v>0</v>
      </c>
      <c r="U349" s="41"/>
      <c r="V349" s="41"/>
      <c r="W349" s="41"/>
      <c r="X349" s="41"/>
      <c r="Y349" s="41"/>
      <c r="Z349" s="41"/>
      <c r="AA349" s="41"/>
      <c r="AB349" s="41"/>
      <c r="AC349" s="41"/>
      <c r="AD349" s="41"/>
      <c r="AE349" s="41"/>
      <c r="AR349" s="220" t="s">
        <v>862</v>
      </c>
      <c r="AT349" s="220" t="s">
        <v>138</v>
      </c>
      <c r="AU349" s="220" t="s">
        <v>80</v>
      </c>
      <c r="AY349" s="20" t="s">
        <v>137</v>
      </c>
      <c r="BE349" s="221">
        <f>IF(N349="základní",J349,0)</f>
        <v>0</v>
      </c>
      <c r="BF349" s="221">
        <f>IF(N349="snížená",J349,0)</f>
        <v>0</v>
      </c>
      <c r="BG349" s="221">
        <f>IF(N349="zákl. přenesená",J349,0)</f>
        <v>0</v>
      </c>
      <c r="BH349" s="221">
        <f>IF(N349="sníž. přenesená",J349,0)</f>
        <v>0</v>
      </c>
      <c r="BI349" s="221">
        <f>IF(N349="nulová",J349,0)</f>
        <v>0</v>
      </c>
      <c r="BJ349" s="20" t="s">
        <v>78</v>
      </c>
      <c r="BK349" s="221">
        <f>ROUND(I349*H349,2)</f>
        <v>0</v>
      </c>
      <c r="BL349" s="20" t="s">
        <v>862</v>
      </c>
      <c r="BM349" s="220" t="s">
        <v>876</v>
      </c>
    </row>
    <row r="350" s="2" customFormat="1">
      <c r="A350" s="41"/>
      <c r="B350" s="42"/>
      <c r="C350" s="43"/>
      <c r="D350" s="241" t="s">
        <v>405</v>
      </c>
      <c r="E350" s="43"/>
      <c r="F350" s="242" t="s">
        <v>877</v>
      </c>
      <c r="G350" s="43"/>
      <c r="H350" s="43"/>
      <c r="I350" s="224"/>
      <c r="J350" s="43"/>
      <c r="K350" s="43"/>
      <c r="L350" s="47"/>
      <c r="M350" s="225"/>
      <c r="N350" s="226"/>
      <c r="O350" s="87"/>
      <c r="P350" s="87"/>
      <c r="Q350" s="87"/>
      <c r="R350" s="87"/>
      <c r="S350" s="87"/>
      <c r="T350" s="88"/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T350" s="20" t="s">
        <v>405</v>
      </c>
      <c r="AU350" s="20" t="s">
        <v>80</v>
      </c>
    </row>
    <row r="351" s="11" customFormat="1" ht="22.8" customHeight="1">
      <c r="A351" s="11"/>
      <c r="B351" s="195"/>
      <c r="C351" s="196"/>
      <c r="D351" s="197" t="s">
        <v>70</v>
      </c>
      <c r="E351" s="239" t="s">
        <v>878</v>
      </c>
      <c r="F351" s="239" t="s">
        <v>371</v>
      </c>
      <c r="G351" s="196"/>
      <c r="H351" s="196"/>
      <c r="I351" s="199"/>
      <c r="J351" s="240">
        <f>BK351</f>
        <v>0</v>
      </c>
      <c r="K351" s="196"/>
      <c r="L351" s="201"/>
      <c r="M351" s="202"/>
      <c r="N351" s="203"/>
      <c r="O351" s="203"/>
      <c r="P351" s="204">
        <f>SUM(P352:P354)</f>
        <v>0</v>
      </c>
      <c r="Q351" s="203"/>
      <c r="R351" s="204">
        <f>SUM(R352:R354)</f>
        <v>0</v>
      </c>
      <c r="S351" s="203"/>
      <c r="T351" s="205">
        <f>SUM(T352:T354)</f>
        <v>0</v>
      </c>
      <c r="U351" s="11"/>
      <c r="V351" s="11"/>
      <c r="W351" s="11"/>
      <c r="X351" s="11"/>
      <c r="Y351" s="11"/>
      <c r="Z351" s="11"/>
      <c r="AA351" s="11"/>
      <c r="AB351" s="11"/>
      <c r="AC351" s="11"/>
      <c r="AD351" s="11"/>
      <c r="AE351" s="11"/>
      <c r="AR351" s="206" t="s">
        <v>155</v>
      </c>
      <c r="AT351" s="207" t="s">
        <v>70</v>
      </c>
      <c r="AU351" s="207" t="s">
        <v>78</v>
      </c>
      <c r="AY351" s="206" t="s">
        <v>137</v>
      </c>
      <c r="BK351" s="208">
        <f>SUM(BK352:BK354)</f>
        <v>0</v>
      </c>
    </row>
    <row r="352" s="2" customFormat="1" ht="24.15" customHeight="1">
      <c r="A352" s="41"/>
      <c r="B352" s="42"/>
      <c r="C352" s="209" t="s">
        <v>300</v>
      </c>
      <c r="D352" s="209" t="s">
        <v>138</v>
      </c>
      <c r="E352" s="210" t="s">
        <v>879</v>
      </c>
      <c r="F352" s="211" t="s">
        <v>880</v>
      </c>
      <c r="G352" s="212" t="s">
        <v>861</v>
      </c>
      <c r="H352" s="213">
        <v>1</v>
      </c>
      <c r="I352" s="214"/>
      <c r="J352" s="215">
        <f>ROUND(I352*H352,2)</f>
        <v>0</v>
      </c>
      <c r="K352" s="211" t="s">
        <v>403</v>
      </c>
      <c r="L352" s="47"/>
      <c r="M352" s="216" t="s">
        <v>19</v>
      </c>
      <c r="N352" s="217" t="s">
        <v>42</v>
      </c>
      <c r="O352" s="87"/>
      <c r="P352" s="218">
        <f>O352*H352</f>
        <v>0</v>
      </c>
      <c r="Q352" s="218">
        <v>0</v>
      </c>
      <c r="R352" s="218">
        <f>Q352*H352</f>
        <v>0</v>
      </c>
      <c r="S352" s="218">
        <v>0</v>
      </c>
      <c r="T352" s="219">
        <f>S352*H352</f>
        <v>0</v>
      </c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41"/>
      <c r="AR352" s="220" t="s">
        <v>862</v>
      </c>
      <c r="AT352" s="220" t="s">
        <v>138</v>
      </c>
      <c r="AU352" s="220" t="s">
        <v>80</v>
      </c>
      <c r="AY352" s="20" t="s">
        <v>137</v>
      </c>
      <c r="BE352" s="221">
        <f>IF(N352="základní",J352,0)</f>
        <v>0</v>
      </c>
      <c r="BF352" s="221">
        <f>IF(N352="snížená",J352,0)</f>
        <v>0</v>
      </c>
      <c r="BG352" s="221">
        <f>IF(N352="zákl. přenesená",J352,0)</f>
        <v>0</v>
      </c>
      <c r="BH352" s="221">
        <f>IF(N352="sníž. přenesená",J352,0)</f>
        <v>0</v>
      </c>
      <c r="BI352" s="221">
        <f>IF(N352="nulová",J352,0)</f>
        <v>0</v>
      </c>
      <c r="BJ352" s="20" t="s">
        <v>78</v>
      </c>
      <c r="BK352" s="221">
        <f>ROUND(I352*H352,2)</f>
        <v>0</v>
      </c>
      <c r="BL352" s="20" t="s">
        <v>862</v>
      </c>
      <c r="BM352" s="220" t="s">
        <v>881</v>
      </c>
    </row>
    <row r="353" s="2" customFormat="1">
      <c r="A353" s="41"/>
      <c r="B353" s="42"/>
      <c r="C353" s="43"/>
      <c r="D353" s="241" t="s">
        <v>405</v>
      </c>
      <c r="E353" s="43"/>
      <c r="F353" s="242" t="s">
        <v>882</v>
      </c>
      <c r="G353" s="43"/>
      <c r="H353" s="43"/>
      <c r="I353" s="224"/>
      <c r="J353" s="43"/>
      <c r="K353" s="43"/>
      <c r="L353" s="47"/>
      <c r="M353" s="225"/>
      <c r="N353" s="226"/>
      <c r="O353" s="87"/>
      <c r="P353" s="87"/>
      <c r="Q353" s="87"/>
      <c r="R353" s="87"/>
      <c r="S353" s="87"/>
      <c r="T353" s="88"/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  <c r="AE353" s="41"/>
      <c r="AT353" s="20" t="s">
        <v>405</v>
      </c>
      <c r="AU353" s="20" t="s">
        <v>80</v>
      </c>
    </row>
    <row r="354" s="2" customFormat="1">
      <c r="A354" s="41"/>
      <c r="B354" s="42"/>
      <c r="C354" s="43"/>
      <c r="D354" s="222" t="s">
        <v>144</v>
      </c>
      <c r="E354" s="43"/>
      <c r="F354" s="223" t="s">
        <v>883</v>
      </c>
      <c r="G354" s="43"/>
      <c r="H354" s="43"/>
      <c r="I354" s="224"/>
      <c r="J354" s="43"/>
      <c r="K354" s="43"/>
      <c r="L354" s="47"/>
      <c r="M354" s="225"/>
      <c r="N354" s="226"/>
      <c r="O354" s="87"/>
      <c r="P354" s="87"/>
      <c r="Q354" s="87"/>
      <c r="R354" s="87"/>
      <c r="S354" s="87"/>
      <c r="T354" s="88"/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  <c r="AT354" s="20" t="s">
        <v>144</v>
      </c>
      <c r="AU354" s="20" t="s">
        <v>80</v>
      </c>
    </row>
    <row r="355" s="11" customFormat="1" ht="22.8" customHeight="1">
      <c r="A355" s="11"/>
      <c r="B355" s="195"/>
      <c r="C355" s="196"/>
      <c r="D355" s="197" t="s">
        <v>70</v>
      </c>
      <c r="E355" s="239" t="s">
        <v>884</v>
      </c>
      <c r="F355" s="239" t="s">
        <v>364</v>
      </c>
      <c r="G355" s="196"/>
      <c r="H355" s="196"/>
      <c r="I355" s="199"/>
      <c r="J355" s="240">
        <f>BK355</f>
        <v>0</v>
      </c>
      <c r="K355" s="196"/>
      <c r="L355" s="201"/>
      <c r="M355" s="202"/>
      <c r="N355" s="203"/>
      <c r="O355" s="203"/>
      <c r="P355" s="204">
        <f>SUM(P356:P358)</f>
        <v>0</v>
      </c>
      <c r="Q355" s="203"/>
      <c r="R355" s="204">
        <f>SUM(R356:R358)</f>
        <v>0</v>
      </c>
      <c r="S355" s="203"/>
      <c r="T355" s="205">
        <f>SUM(T356:T358)</f>
        <v>0</v>
      </c>
      <c r="U355" s="11"/>
      <c r="V355" s="11"/>
      <c r="W355" s="11"/>
      <c r="X355" s="11"/>
      <c r="Y355" s="11"/>
      <c r="Z355" s="11"/>
      <c r="AA355" s="11"/>
      <c r="AB355" s="11"/>
      <c r="AC355" s="11"/>
      <c r="AD355" s="11"/>
      <c r="AE355" s="11"/>
      <c r="AR355" s="206" t="s">
        <v>155</v>
      </c>
      <c r="AT355" s="207" t="s">
        <v>70</v>
      </c>
      <c r="AU355" s="207" t="s">
        <v>78</v>
      </c>
      <c r="AY355" s="206" t="s">
        <v>137</v>
      </c>
      <c r="BK355" s="208">
        <f>SUM(BK356:BK358)</f>
        <v>0</v>
      </c>
    </row>
    <row r="356" s="2" customFormat="1" ht="24.15" customHeight="1">
      <c r="A356" s="41"/>
      <c r="B356" s="42"/>
      <c r="C356" s="209" t="s">
        <v>885</v>
      </c>
      <c r="D356" s="209" t="s">
        <v>138</v>
      </c>
      <c r="E356" s="210" t="s">
        <v>886</v>
      </c>
      <c r="F356" s="211" t="s">
        <v>364</v>
      </c>
      <c r="G356" s="212" t="s">
        <v>861</v>
      </c>
      <c r="H356" s="213">
        <v>1</v>
      </c>
      <c r="I356" s="214"/>
      <c r="J356" s="215">
        <f>ROUND(I356*H356,2)</f>
        <v>0</v>
      </c>
      <c r="K356" s="211" t="s">
        <v>403</v>
      </c>
      <c r="L356" s="47"/>
      <c r="M356" s="216" t="s">
        <v>19</v>
      </c>
      <c r="N356" s="217" t="s">
        <v>42</v>
      </c>
      <c r="O356" s="87"/>
      <c r="P356" s="218">
        <f>O356*H356</f>
        <v>0</v>
      </c>
      <c r="Q356" s="218">
        <v>0</v>
      </c>
      <c r="R356" s="218">
        <f>Q356*H356</f>
        <v>0</v>
      </c>
      <c r="S356" s="218">
        <v>0</v>
      </c>
      <c r="T356" s="219">
        <f>S356*H356</f>
        <v>0</v>
      </c>
      <c r="U356" s="41"/>
      <c r="V356" s="41"/>
      <c r="W356" s="41"/>
      <c r="X356" s="41"/>
      <c r="Y356" s="41"/>
      <c r="Z356" s="41"/>
      <c r="AA356" s="41"/>
      <c r="AB356" s="41"/>
      <c r="AC356" s="41"/>
      <c r="AD356" s="41"/>
      <c r="AE356" s="41"/>
      <c r="AR356" s="220" t="s">
        <v>862</v>
      </c>
      <c r="AT356" s="220" t="s">
        <v>138</v>
      </c>
      <c r="AU356" s="220" t="s">
        <v>80</v>
      </c>
      <c r="AY356" s="20" t="s">
        <v>137</v>
      </c>
      <c r="BE356" s="221">
        <f>IF(N356="základní",J356,0)</f>
        <v>0</v>
      </c>
      <c r="BF356" s="221">
        <f>IF(N356="snížená",J356,0)</f>
        <v>0</v>
      </c>
      <c r="BG356" s="221">
        <f>IF(N356="zákl. přenesená",J356,0)</f>
        <v>0</v>
      </c>
      <c r="BH356" s="221">
        <f>IF(N356="sníž. přenesená",J356,0)</f>
        <v>0</v>
      </c>
      <c r="BI356" s="221">
        <f>IF(N356="nulová",J356,0)</f>
        <v>0</v>
      </c>
      <c r="BJ356" s="20" t="s">
        <v>78</v>
      </c>
      <c r="BK356" s="221">
        <f>ROUND(I356*H356,2)</f>
        <v>0</v>
      </c>
      <c r="BL356" s="20" t="s">
        <v>862</v>
      </c>
      <c r="BM356" s="220" t="s">
        <v>887</v>
      </c>
    </row>
    <row r="357" s="2" customFormat="1">
      <c r="A357" s="41"/>
      <c r="B357" s="42"/>
      <c r="C357" s="43"/>
      <c r="D357" s="241" t="s">
        <v>405</v>
      </c>
      <c r="E357" s="43"/>
      <c r="F357" s="242" t="s">
        <v>888</v>
      </c>
      <c r="G357" s="43"/>
      <c r="H357" s="43"/>
      <c r="I357" s="224"/>
      <c r="J357" s="43"/>
      <c r="K357" s="43"/>
      <c r="L357" s="47"/>
      <c r="M357" s="225"/>
      <c r="N357" s="226"/>
      <c r="O357" s="87"/>
      <c r="P357" s="87"/>
      <c r="Q357" s="87"/>
      <c r="R357" s="87"/>
      <c r="S357" s="87"/>
      <c r="T357" s="88"/>
      <c r="U357" s="41"/>
      <c r="V357" s="41"/>
      <c r="W357" s="41"/>
      <c r="X357" s="41"/>
      <c r="Y357" s="41"/>
      <c r="Z357" s="41"/>
      <c r="AA357" s="41"/>
      <c r="AB357" s="41"/>
      <c r="AC357" s="41"/>
      <c r="AD357" s="41"/>
      <c r="AE357" s="41"/>
      <c r="AT357" s="20" t="s">
        <v>405</v>
      </c>
      <c r="AU357" s="20" t="s">
        <v>80</v>
      </c>
    </row>
    <row r="358" s="2" customFormat="1">
      <c r="A358" s="41"/>
      <c r="B358" s="42"/>
      <c r="C358" s="43"/>
      <c r="D358" s="222" t="s">
        <v>144</v>
      </c>
      <c r="E358" s="43"/>
      <c r="F358" s="223" t="s">
        <v>889</v>
      </c>
      <c r="G358" s="43"/>
      <c r="H358" s="43"/>
      <c r="I358" s="224"/>
      <c r="J358" s="43"/>
      <c r="K358" s="43"/>
      <c r="L358" s="47"/>
      <c r="M358" s="277"/>
      <c r="N358" s="278"/>
      <c r="O358" s="230"/>
      <c r="P358" s="230"/>
      <c r="Q358" s="230"/>
      <c r="R358" s="230"/>
      <c r="S358" s="230"/>
      <c r="T358" s="279"/>
      <c r="U358" s="41"/>
      <c r="V358" s="41"/>
      <c r="W358" s="41"/>
      <c r="X358" s="41"/>
      <c r="Y358" s="41"/>
      <c r="Z358" s="41"/>
      <c r="AA358" s="41"/>
      <c r="AB358" s="41"/>
      <c r="AC358" s="41"/>
      <c r="AD358" s="41"/>
      <c r="AE358" s="41"/>
      <c r="AT358" s="20" t="s">
        <v>144</v>
      </c>
      <c r="AU358" s="20" t="s">
        <v>80</v>
      </c>
    </row>
    <row r="359" s="2" customFormat="1" ht="6.96" customHeight="1">
      <c r="A359" s="41"/>
      <c r="B359" s="62"/>
      <c r="C359" s="63"/>
      <c r="D359" s="63"/>
      <c r="E359" s="63"/>
      <c r="F359" s="63"/>
      <c r="G359" s="63"/>
      <c r="H359" s="63"/>
      <c r="I359" s="63"/>
      <c r="J359" s="63"/>
      <c r="K359" s="63"/>
      <c r="L359" s="47"/>
      <c r="M359" s="41"/>
      <c r="O359" s="41"/>
      <c r="P359" s="41"/>
      <c r="Q359" s="41"/>
      <c r="R359" s="41"/>
      <c r="S359" s="41"/>
      <c r="T359" s="41"/>
      <c r="U359" s="41"/>
      <c r="V359" s="41"/>
      <c r="W359" s="41"/>
      <c r="X359" s="41"/>
      <c r="Y359" s="41"/>
      <c r="Z359" s="41"/>
      <c r="AA359" s="41"/>
      <c r="AB359" s="41"/>
      <c r="AC359" s="41"/>
      <c r="AD359" s="41"/>
      <c r="AE359" s="41"/>
    </row>
  </sheetData>
  <sheetProtection sheet="1" autoFilter="0" formatColumns="0" formatRows="0" objects="1" scenarios="1" spinCount="100000" saltValue="4kFuHOKJ46o5zA53CV31qgjP/fi+vQvXG9GuWAbjcbrNc9p7CL2TacI6bYh1pnbICbXESDup8p8DqxCShSxWAg==" hashValue="AupoQdXglMd2h5v4qcHkrI8c93nvCB6ar83pJbWr86IALDZXZ35HM/iljuPCkZAxbsWkBjbp39fCs5Q4C1aXpg==" algorithmName="SHA-512" password="CC35"/>
  <autoFilter ref="C100:K358"/>
  <mergeCells count="9">
    <mergeCell ref="E7:H7"/>
    <mergeCell ref="E9:H9"/>
    <mergeCell ref="E18:H18"/>
    <mergeCell ref="E27:H27"/>
    <mergeCell ref="E48:H48"/>
    <mergeCell ref="E50:H50"/>
    <mergeCell ref="E91:H91"/>
    <mergeCell ref="E93:H93"/>
    <mergeCell ref="L2:V2"/>
  </mergeCells>
  <hyperlinks>
    <hyperlink ref="F105" r:id="rId1" display="https://podminky.urs.cz/item/CS_URS_2022_02/113106151"/>
    <hyperlink ref="F108" r:id="rId2" display="https://podminky.urs.cz/item/CS_URS_2022_02/113106171"/>
    <hyperlink ref="F111" r:id="rId3" display="https://podminky.urs.cz/item/CS_URS_2022_02/113107111"/>
    <hyperlink ref="F114" r:id="rId4" display="https://podminky.urs.cz/item/CS_URS_2022_02/113107122"/>
    <hyperlink ref="F120" r:id="rId5" display="https://podminky.urs.cz/item/CS_URS_2022_02/113107321"/>
    <hyperlink ref="F122" r:id="rId6" display="https://podminky.urs.cz/item/CS_URS_2022_02/113202111"/>
    <hyperlink ref="F125" r:id="rId7" display="https://podminky.urs.cz/item/CS_URS_2022_02/121112003"/>
    <hyperlink ref="F128" r:id="rId8" display="https://podminky.urs.cz/item/CS_URS_2022_02/131213701"/>
    <hyperlink ref="F131" r:id="rId9" display="https://podminky.urs.cz/item/CS_URS_2022_02/132212331"/>
    <hyperlink ref="F139" r:id="rId10" display="https://podminky.urs.cz/item/CS_URS_2022_02/151811132"/>
    <hyperlink ref="F144" r:id="rId11" display="https://podminky.urs.cz/item/CS_URS_2022_02/151811232"/>
    <hyperlink ref="F146" r:id="rId12" display="https://podminky.urs.cz/item/CS_URS_2022_02/162751117"/>
    <hyperlink ref="F149" r:id="rId13" display="https://podminky.urs.cz/item/CS_URS_2022_02/167151111"/>
    <hyperlink ref="F151" r:id="rId14" display="https://podminky.urs.cz/item/CS_URS_2022_02/167151121"/>
    <hyperlink ref="F153" r:id="rId15" display="https://podminky.urs.cz/item/CS_URS_2022_02/171201201"/>
    <hyperlink ref="F155" r:id="rId16" display="https://podminky.urs.cz/item/CS_URS_2022_02/171201231"/>
    <hyperlink ref="F159" r:id="rId17" display="https://podminky.urs.cz/item/CS_URS_2022_02/174111101"/>
    <hyperlink ref="F171" r:id="rId18" display="https://podminky.urs.cz/item/CS_URS_2022_02/175111101"/>
    <hyperlink ref="F179" r:id="rId19" display="https://podminky.urs.cz/item/CS_URS_2022_02/181351103"/>
    <hyperlink ref="F181" r:id="rId20" display="https://podminky.urs.cz/item/CS_URS_2022_02/181411121"/>
    <hyperlink ref="F185" r:id="rId21" display="https://podminky.urs.cz/item/CS_URS_2022_02/182303111"/>
    <hyperlink ref="F189" r:id="rId22" display="https://podminky.urs.cz/item/CS_URS_2022_02/185803111"/>
    <hyperlink ref="F191" r:id="rId23" display="https://podminky.urs.cz/item/CS_URS_2022_02/185803211"/>
    <hyperlink ref="F194" r:id="rId24" display="https://podminky.urs.cz/item/CS_URS_2022_02/212752101"/>
    <hyperlink ref="F197" r:id="rId25" display="https://podminky.urs.cz/item/CS_URS_2022_02/213141111.1"/>
    <hyperlink ref="F202" r:id="rId26" display="https://podminky.urs.cz/item/CS_URS_2022_02/274313711"/>
    <hyperlink ref="F214" r:id="rId27" display="https://podminky.urs.cz/item/CS_URS_2022_02/451573111"/>
    <hyperlink ref="F220" r:id="rId28" display="https://podminky.urs.cz/item/CS_URS_2022_02/564201011"/>
    <hyperlink ref="F225" r:id="rId29" display="https://podminky.urs.cz/item/CS_URS_2022_02/564861011"/>
    <hyperlink ref="F230" r:id="rId30" display="https://podminky.urs.cz/item/CS_URS_2022_02/596211110"/>
    <hyperlink ref="F234" r:id="rId31" display="https://podminky.urs.cz/item/CS_URS_2022_02/596811120"/>
    <hyperlink ref="F240" r:id="rId32" display="https://podminky.urs.cz/item/CS_URS_2022_02/622111111"/>
    <hyperlink ref="F246" r:id="rId33" display="https://podminky.urs.cz/item/CS_URS_2022_02/871315211"/>
    <hyperlink ref="F249" r:id="rId34" display="https://podminky.urs.cz/item/CS_URS_2022_02/877310430"/>
    <hyperlink ref="F253" r:id="rId35" display="https://podminky.urs.cz/item/CS_URS_2022_02/894812118"/>
    <hyperlink ref="F256" r:id="rId36" display="https://podminky.urs.cz/item/CS_URS_2022_02/894812155"/>
    <hyperlink ref="F258" r:id="rId37" display="https://podminky.urs.cz/item/CS_URS_2022_02/894812249"/>
    <hyperlink ref="F261" r:id="rId38" display="https://podminky.urs.cz/item/CS_URS_2022_02/916231213"/>
    <hyperlink ref="F268" r:id="rId39" display="https://podminky.urs.cz/item/CS_URS_2022_02/916921112"/>
    <hyperlink ref="F271" r:id="rId40" display="https://podminky.urs.cz/item/CS_URS_2022_02/966008211"/>
    <hyperlink ref="F274" r:id="rId41" display="https://podminky.urs.cz/item/CS_URS_2022_02/985311112"/>
    <hyperlink ref="F280" r:id="rId42" display="https://podminky.urs.cz/item/CS_URS_2022_02/997002611"/>
    <hyperlink ref="F282" r:id="rId43" display="https://podminky.urs.cz/item/CS_URS_2022_02/997013501"/>
    <hyperlink ref="F284" r:id="rId44" display="https://podminky.urs.cz/item/CS_URS_2022_02/997013509"/>
    <hyperlink ref="F288" r:id="rId45" display="https://podminky.urs.cz/item/CS_URS_2022_02/997013871"/>
    <hyperlink ref="F291" r:id="rId46" display="https://podminky.urs.cz/item/CS_URS_2022_02/998276101"/>
    <hyperlink ref="F295" r:id="rId47" display="https://podminky.urs.cz/item/CS_URS_2022_02/711131821"/>
    <hyperlink ref="F301" r:id="rId48" display="https://podminky.urs.cz/item/CS_URS_2022_02/711161222"/>
    <hyperlink ref="F306" r:id="rId49" display="https://podminky.urs.cz/item/CS_URS_2022_02/711161384"/>
    <hyperlink ref="F311" r:id="rId50" display="https://podminky.urs.cz/item/CS_URS_2022_02/711161389"/>
    <hyperlink ref="F316" r:id="rId51" display="https://podminky.urs.cz/item/CS_URS_2022_02/711493121"/>
    <hyperlink ref="F324" r:id="rId52" display="https://podminky.urs.cz/item/CS_URS_2022_02/713131141"/>
    <hyperlink ref="F330" r:id="rId53" display="https://podminky.urs.cz/item/CS_URS_2022_02/762431013"/>
    <hyperlink ref="F336" r:id="rId54" display="https://podminky.urs.cz/item/CS_URS_2022_02/767531111"/>
    <hyperlink ref="F343" r:id="rId55" display="https://podminky.urs.cz/item/CS_URS_2022_02/013254000"/>
    <hyperlink ref="F346" r:id="rId56" display="https://podminky.urs.cz/item/CS_URS_2022_02/020001000"/>
    <hyperlink ref="F350" r:id="rId57" display="https://podminky.urs.cz/item/CS_URS_2022_02/030001000"/>
    <hyperlink ref="F353" r:id="rId58" display="https://podminky.urs.cz/item/CS_URS_2022_02/071103000"/>
    <hyperlink ref="F357" r:id="rId59" display="https://podminky.urs.cz/item/CS_URS_2022_02/090001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0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99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3"/>
      <c r="J3" s="143"/>
      <c r="K3" s="143"/>
      <c r="L3" s="23"/>
      <c r="AT3" s="20" t="s">
        <v>80</v>
      </c>
    </row>
    <row r="4" s="1" customFormat="1" ht="24.96" customHeight="1">
      <c r="B4" s="23"/>
      <c r="D4" s="144" t="s">
        <v>100</v>
      </c>
      <c r="L4" s="23"/>
      <c r="M4" s="14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6" t="s">
        <v>16</v>
      </c>
      <c r="L6" s="23"/>
    </row>
    <row r="7" s="1" customFormat="1" ht="16.5" customHeight="1">
      <c r="B7" s="23"/>
      <c r="E7" s="147" t="str">
        <f>'Rekapitulace stavby'!K6</f>
        <v>ZŠ F-M, Lískovec 320 – hydroizolace spodní stavby II.etapa</v>
      </c>
      <c r="F7" s="146"/>
      <c r="G7" s="146"/>
      <c r="H7" s="146"/>
      <c r="L7" s="23"/>
    </row>
    <row r="8" s="2" customFormat="1" ht="12" customHeight="1">
      <c r="A8" s="41"/>
      <c r="B8" s="47"/>
      <c r="C8" s="41"/>
      <c r="D8" s="146" t="s">
        <v>101</v>
      </c>
      <c r="E8" s="41"/>
      <c r="F8" s="41"/>
      <c r="G8" s="41"/>
      <c r="H8" s="41"/>
      <c r="I8" s="41"/>
      <c r="J8" s="41"/>
      <c r="K8" s="41"/>
      <c r="L8" s="148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49" t="s">
        <v>890</v>
      </c>
      <c r="F9" s="41"/>
      <c r="G9" s="41"/>
      <c r="H9" s="41"/>
      <c r="I9" s="41"/>
      <c r="J9" s="41"/>
      <c r="K9" s="41"/>
      <c r="L9" s="14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4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46" t="s">
        <v>18</v>
      </c>
      <c r="E11" s="41"/>
      <c r="F11" s="136" t="s">
        <v>19</v>
      </c>
      <c r="G11" s="41"/>
      <c r="H11" s="41"/>
      <c r="I11" s="146" t="s">
        <v>20</v>
      </c>
      <c r="J11" s="136" t="s">
        <v>19</v>
      </c>
      <c r="K11" s="41"/>
      <c r="L11" s="14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6" t="s">
        <v>21</v>
      </c>
      <c r="E12" s="41"/>
      <c r="F12" s="136" t="s">
        <v>22</v>
      </c>
      <c r="G12" s="41"/>
      <c r="H12" s="41"/>
      <c r="I12" s="146" t="s">
        <v>23</v>
      </c>
      <c r="J12" s="150" t="str">
        <f>'Rekapitulace stavby'!AN8</f>
        <v>21. 11. 2022</v>
      </c>
      <c r="K12" s="41"/>
      <c r="L12" s="14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4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6" t="s">
        <v>25</v>
      </c>
      <c r="E14" s="41"/>
      <c r="F14" s="41"/>
      <c r="G14" s="41"/>
      <c r="H14" s="41"/>
      <c r="I14" s="146" t="s">
        <v>26</v>
      </c>
      <c r="J14" s="136" t="s">
        <v>19</v>
      </c>
      <c r="K14" s="41"/>
      <c r="L14" s="14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6" t="s">
        <v>27</v>
      </c>
      <c r="F15" s="41"/>
      <c r="G15" s="41"/>
      <c r="H15" s="41"/>
      <c r="I15" s="146" t="s">
        <v>28</v>
      </c>
      <c r="J15" s="136" t="s">
        <v>19</v>
      </c>
      <c r="K15" s="41"/>
      <c r="L15" s="14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4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46" t="s">
        <v>29</v>
      </c>
      <c r="E17" s="41"/>
      <c r="F17" s="41"/>
      <c r="G17" s="41"/>
      <c r="H17" s="41"/>
      <c r="I17" s="146" t="s">
        <v>26</v>
      </c>
      <c r="J17" s="36" t="str">
        <f>'Rekapitulace stavby'!AN13</f>
        <v>Vyplň údaj</v>
      </c>
      <c r="K17" s="41"/>
      <c r="L17" s="14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6"/>
      <c r="G18" s="136"/>
      <c r="H18" s="136"/>
      <c r="I18" s="146" t="s">
        <v>28</v>
      </c>
      <c r="J18" s="36" t="str">
        <f>'Rekapitulace stavby'!AN14</f>
        <v>Vyplň údaj</v>
      </c>
      <c r="K18" s="41"/>
      <c r="L18" s="14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4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46" t="s">
        <v>31</v>
      </c>
      <c r="E20" s="41"/>
      <c r="F20" s="41"/>
      <c r="G20" s="41"/>
      <c r="H20" s="41"/>
      <c r="I20" s="146" t="s">
        <v>26</v>
      </c>
      <c r="J20" s="136" t="s">
        <v>19</v>
      </c>
      <c r="K20" s="41"/>
      <c r="L20" s="14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6" t="s">
        <v>32</v>
      </c>
      <c r="F21" s="41"/>
      <c r="G21" s="41"/>
      <c r="H21" s="41"/>
      <c r="I21" s="146" t="s">
        <v>28</v>
      </c>
      <c r="J21" s="136" t="s">
        <v>19</v>
      </c>
      <c r="K21" s="41"/>
      <c r="L21" s="14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4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46" t="s">
        <v>34</v>
      </c>
      <c r="E23" s="41"/>
      <c r="F23" s="41"/>
      <c r="G23" s="41"/>
      <c r="H23" s="41"/>
      <c r="I23" s="146" t="s">
        <v>26</v>
      </c>
      <c r="J23" s="136" t="s">
        <v>19</v>
      </c>
      <c r="K23" s="41"/>
      <c r="L23" s="14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6" t="s">
        <v>32</v>
      </c>
      <c r="F24" s="41"/>
      <c r="G24" s="41"/>
      <c r="H24" s="41"/>
      <c r="I24" s="146" t="s">
        <v>28</v>
      </c>
      <c r="J24" s="136" t="s">
        <v>19</v>
      </c>
      <c r="K24" s="41"/>
      <c r="L24" s="14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4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46" t="s">
        <v>35</v>
      </c>
      <c r="E26" s="41"/>
      <c r="F26" s="41"/>
      <c r="G26" s="41"/>
      <c r="H26" s="41"/>
      <c r="I26" s="41"/>
      <c r="J26" s="41"/>
      <c r="K26" s="41"/>
      <c r="L26" s="14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71.25" customHeight="1">
      <c r="A27" s="151"/>
      <c r="B27" s="152"/>
      <c r="C27" s="151"/>
      <c r="D27" s="151"/>
      <c r="E27" s="153" t="s">
        <v>36</v>
      </c>
      <c r="F27" s="153"/>
      <c r="G27" s="153"/>
      <c r="H27" s="153"/>
      <c r="I27" s="151"/>
      <c r="J27" s="151"/>
      <c r="K27" s="151"/>
      <c r="L27" s="154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4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55"/>
      <c r="E29" s="155"/>
      <c r="F29" s="155"/>
      <c r="G29" s="155"/>
      <c r="H29" s="155"/>
      <c r="I29" s="155"/>
      <c r="J29" s="155"/>
      <c r="K29" s="155"/>
      <c r="L29" s="148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56" t="s">
        <v>37</v>
      </c>
      <c r="E30" s="41"/>
      <c r="F30" s="41"/>
      <c r="G30" s="41"/>
      <c r="H30" s="41"/>
      <c r="I30" s="41"/>
      <c r="J30" s="157">
        <f>ROUND(J93, 2)</f>
        <v>0</v>
      </c>
      <c r="K30" s="41"/>
      <c r="L30" s="14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5"/>
      <c r="E31" s="155"/>
      <c r="F31" s="155"/>
      <c r="G31" s="155"/>
      <c r="H31" s="155"/>
      <c r="I31" s="155"/>
      <c r="J31" s="155"/>
      <c r="K31" s="155"/>
      <c r="L31" s="14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8" t="s">
        <v>39</v>
      </c>
      <c r="G32" s="41"/>
      <c r="H32" s="41"/>
      <c r="I32" s="158" t="s">
        <v>38</v>
      </c>
      <c r="J32" s="158" t="s">
        <v>40</v>
      </c>
      <c r="K32" s="41"/>
      <c r="L32" s="14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9" t="s">
        <v>41</v>
      </c>
      <c r="E33" s="146" t="s">
        <v>42</v>
      </c>
      <c r="F33" s="160">
        <f>ROUND((SUM(BE93:BE179)),  2)</f>
        <v>0</v>
      </c>
      <c r="G33" s="41"/>
      <c r="H33" s="41"/>
      <c r="I33" s="161">
        <v>0.20999999999999999</v>
      </c>
      <c r="J33" s="160">
        <f>ROUND(((SUM(BE93:BE179))*I33),  2)</f>
        <v>0</v>
      </c>
      <c r="K33" s="41"/>
      <c r="L33" s="14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46" t="s">
        <v>43</v>
      </c>
      <c r="F34" s="160">
        <f>ROUND((SUM(BF93:BF179)),  2)</f>
        <v>0</v>
      </c>
      <c r="G34" s="41"/>
      <c r="H34" s="41"/>
      <c r="I34" s="161">
        <v>0.14999999999999999</v>
      </c>
      <c r="J34" s="160">
        <f>ROUND(((SUM(BF93:BF179))*I34),  2)</f>
        <v>0</v>
      </c>
      <c r="K34" s="41"/>
      <c r="L34" s="14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46" t="s">
        <v>44</v>
      </c>
      <c r="F35" s="160">
        <f>ROUND((SUM(BG93:BG179)),  2)</f>
        <v>0</v>
      </c>
      <c r="G35" s="41"/>
      <c r="H35" s="41"/>
      <c r="I35" s="161">
        <v>0.20999999999999999</v>
      </c>
      <c r="J35" s="160">
        <f>0</f>
        <v>0</v>
      </c>
      <c r="K35" s="41"/>
      <c r="L35" s="14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46" t="s">
        <v>45</v>
      </c>
      <c r="F36" s="160">
        <f>ROUND((SUM(BH93:BH179)),  2)</f>
        <v>0</v>
      </c>
      <c r="G36" s="41"/>
      <c r="H36" s="41"/>
      <c r="I36" s="161">
        <v>0.14999999999999999</v>
      </c>
      <c r="J36" s="160">
        <f>0</f>
        <v>0</v>
      </c>
      <c r="K36" s="41"/>
      <c r="L36" s="14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6" t="s">
        <v>46</v>
      </c>
      <c r="F37" s="160">
        <f>ROUND((SUM(BI93:BI179)),  2)</f>
        <v>0</v>
      </c>
      <c r="G37" s="41"/>
      <c r="H37" s="41"/>
      <c r="I37" s="161">
        <v>0</v>
      </c>
      <c r="J37" s="160">
        <f>0</f>
        <v>0</v>
      </c>
      <c r="K37" s="41"/>
      <c r="L37" s="14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4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62"/>
      <c r="D39" s="163" t="s">
        <v>47</v>
      </c>
      <c r="E39" s="164"/>
      <c r="F39" s="164"/>
      <c r="G39" s="165" t="s">
        <v>48</v>
      </c>
      <c r="H39" s="166" t="s">
        <v>49</v>
      </c>
      <c r="I39" s="164"/>
      <c r="J39" s="167">
        <f>SUM(J30:J37)</f>
        <v>0</v>
      </c>
      <c r="K39" s="168"/>
      <c r="L39" s="14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9"/>
      <c r="C40" s="170"/>
      <c r="D40" s="170"/>
      <c r="E40" s="170"/>
      <c r="F40" s="170"/>
      <c r="G40" s="170"/>
      <c r="H40" s="170"/>
      <c r="I40" s="170"/>
      <c r="J40" s="170"/>
      <c r="K40" s="170"/>
      <c r="L40" s="14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71"/>
      <c r="C44" s="172"/>
      <c r="D44" s="172"/>
      <c r="E44" s="172"/>
      <c r="F44" s="172"/>
      <c r="G44" s="172"/>
      <c r="H44" s="172"/>
      <c r="I44" s="172"/>
      <c r="J44" s="172"/>
      <c r="K44" s="172"/>
      <c r="L44" s="148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106</v>
      </c>
      <c r="D45" s="43"/>
      <c r="E45" s="43"/>
      <c r="F45" s="43"/>
      <c r="G45" s="43"/>
      <c r="H45" s="43"/>
      <c r="I45" s="43"/>
      <c r="J45" s="43"/>
      <c r="K45" s="43"/>
      <c r="L45" s="148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4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4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73" t="str">
        <f>E7</f>
        <v>ZŠ F-M, Lískovec 320 – hydroizolace spodní stavby II.etapa</v>
      </c>
      <c r="F48" s="35"/>
      <c r="G48" s="35"/>
      <c r="H48" s="35"/>
      <c r="I48" s="43"/>
      <c r="J48" s="43"/>
      <c r="K48" s="43"/>
      <c r="L48" s="14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101</v>
      </c>
      <c r="D49" s="43"/>
      <c r="E49" s="43"/>
      <c r="F49" s="43"/>
      <c r="G49" s="43"/>
      <c r="H49" s="43"/>
      <c r="I49" s="43"/>
      <c r="J49" s="43"/>
      <c r="K49" s="43"/>
      <c r="L49" s="14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04 - Ocelové schodiště</v>
      </c>
      <c r="F50" s="43"/>
      <c r="G50" s="43"/>
      <c r="H50" s="43"/>
      <c r="I50" s="43"/>
      <c r="J50" s="43"/>
      <c r="K50" s="43"/>
      <c r="L50" s="14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48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K Sedlištím 320, Lískovec, 738 01</v>
      </c>
      <c r="G52" s="43"/>
      <c r="H52" s="43"/>
      <c r="I52" s="35" t="s">
        <v>23</v>
      </c>
      <c r="J52" s="75" t="str">
        <f>IF(J12="","",J12)</f>
        <v>21. 11. 2022</v>
      </c>
      <c r="K52" s="43"/>
      <c r="L52" s="14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4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Statutární město Frýdek-Místek</v>
      </c>
      <c r="G54" s="43"/>
      <c r="H54" s="43"/>
      <c r="I54" s="35" t="s">
        <v>31</v>
      </c>
      <c r="J54" s="39" t="str">
        <f>E21</f>
        <v>BENEPRO, a.s.</v>
      </c>
      <c r="K54" s="43"/>
      <c r="L54" s="14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34</v>
      </c>
      <c r="J55" s="39" t="str">
        <f>E24</f>
        <v>BENEPRO, a.s.</v>
      </c>
      <c r="K55" s="43"/>
      <c r="L55" s="14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4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74" t="s">
        <v>107</v>
      </c>
      <c r="D57" s="175"/>
      <c r="E57" s="175"/>
      <c r="F57" s="175"/>
      <c r="G57" s="175"/>
      <c r="H57" s="175"/>
      <c r="I57" s="175"/>
      <c r="J57" s="176" t="s">
        <v>108</v>
      </c>
      <c r="K57" s="175"/>
      <c r="L57" s="14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4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77" t="s">
        <v>69</v>
      </c>
      <c r="D59" s="43"/>
      <c r="E59" s="43"/>
      <c r="F59" s="43"/>
      <c r="G59" s="43"/>
      <c r="H59" s="43"/>
      <c r="I59" s="43"/>
      <c r="J59" s="105">
        <f>J93</f>
        <v>0</v>
      </c>
      <c r="K59" s="43"/>
      <c r="L59" s="14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109</v>
      </c>
    </row>
    <row r="60" s="9" customFormat="1" ht="24.96" customHeight="1">
      <c r="A60" s="9"/>
      <c r="B60" s="178"/>
      <c r="C60" s="179"/>
      <c r="D60" s="180" t="s">
        <v>391</v>
      </c>
      <c r="E60" s="181"/>
      <c r="F60" s="181"/>
      <c r="G60" s="181"/>
      <c r="H60" s="181"/>
      <c r="I60" s="181"/>
      <c r="J60" s="182">
        <f>J94</f>
        <v>0</v>
      </c>
      <c r="K60" s="179"/>
      <c r="L60" s="18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34"/>
      <c r="C61" s="128"/>
      <c r="D61" s="235" t="s">
        <v>491</v>
      </c>
      <c r="E61" s="236"/>
      <c r="F61" s="236"/>
      <c r="G61" s="236"/>
      <c r="H61" s="236"/>
      <c r="I61" s="236"/>
      <c r="J61" s="237">
        <f>J95</f>
        <v>0</v>
      </c>
      <c r="K61" s="128"/>
      <c r="L61" s="238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34"/>
      <c r="C62" s="128"/>
      <c r="D62" s="235" t="s">
        <v>492</v>
      </c>
      <c r="E62" s="236"/>
      <c r="F62" s="236"/>
      <c r="G62" s="236"/>
      <c r="H62" s="236"/>
      <c r="I62" s="236"/>
      <c r="J62" s="237">
        <f>J113</f>
        <v>0</v>
      </c>
      <c r="K62" s="128"/>
      <c r="L62" s="238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34"/>
      <c r="C63" s="128"/>
      <c r="D63" s="235" t="s">
        <v>496</v>
      </c>
      <c r="E63" s="236"/>
      <c r="F63" s="236"/>
      <c r="G63" s="236"/>
      <c r="H63" s="236"/>
      <c r="I63" s="236"/>
      <c r="J63" s="237">
        <f>J118</f>
        <v>0</v>
      </c>
      <c r="K63" s="128"/>
      <c r="L63" s="238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12" customFormat="1" ht="19.92" customHeight="1">
      <c r="A64" s="12"/>
      <c r="B64" s="234"/>
      <c r="C64" s="128"/>
      <c r="D64" s="235" t="s">
        <v>392</v>
      </c>
      <c r="E64" s="236"/>
      <c r="F64" s="236"/>
      <c r="G64" s="236"/>
      <c r="H64" s="236"/>
      <c r="I64" s="236"/>
      <c r="J64" s="237">
        <f>J120</f>
        <v>0</v>
      </c>
      <c r="K64" s="128"/>
      <c r="L64" s="238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s="12" customFormat="1" ht="19.92" customHeight="1">
      <c r="A65" s="12"/>
      <c r="B65" s="234"/>
      <c r="C65" s="128"/>
      <c r="D65" s="235" t="s">
        <v>498</v>
      </c>
      <c r="E65" s="236"/>
      <c r="F65" s="236"/>
      <c r="G65" s="236"/>
      <c r="H65" s="236"/>
      <c r="I65" s="236"/>
      <c r="J65" s="237">
        <f>J133</f>
        <v>0</v>
      </c>
      <c r="K65" s="128"/>
      <c r="L65" s="238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9" customFormat="1" ht="24.96" customHeight="1">
      <c r="A66" s="9"/>
      <c r="B66" s="178"/>
      <c r="C66" s="179"/>
      <c r="D66" s="180" t="s">
        <v>460</v>
      </c>
      <c r="E66" s="181"/>
      <c r="F66" s="181"/>
      <c r="G66" s="181"/>
      <c r="H66" s="181"/>
      <c r="I66" s="181"/>
      <c r="J66" s="182">
        <f>J144</f>
        <v>0</v>
      </c>
      <c r="K66" s="179"/>
      <c r="L66" s="183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2" customFormat="1" ht="19.92" customHeight="1">
      <c r="A67" s="12"/>
      <c r="B67" s="234"/>
      <c r="C67" s="128"/>
      <c r="D67" s="235" t="s">
        <v>503</v>
      </c>
      <c r="E67" s="236"/>
      <c r="F67" s="236"/>
      <c r="G67" s="236"/>
      <c r="H67" s="236"/>
      <c r="I67" s="236"/>
      <c r="J67" s="237">
        <f>J145</f>
        <v>0</v>
      </c>
      <c r="K67" s="128"/>
      <c r="L67" s="238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</row>
    <row r="68" s="9" customFormat="1" ht="24.96" customHeight="1">
      <c r="A68" s="9"/>
      <c r="B68" s="178"/>
      <c r="C68" s="179"/>
      <c r="D68" s="180" t="s">
        <v>504</v>
      </c>
      <c r="E68" s="181"/>
      <c r="F68" s="181"/>
      <c r="G68" s="181"/>
      <c r="H68" s="181"/>
      <c r="I68" s="181"/>
      <c r="J68" s="182">
        <f>J161</f>
        <v>0</v>
      </c>
      <c r="K68" s="179"/>
      <c r="L68" s="18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2" customFormat="1" ht="19.92" customHeight="1">
      <c r="A69" s="12"/>
      <c r="B69" s="234"/>
      <c r="C69" s="128"/>
      <c r="D69" s="235" t="s">
        <v>505</v>
      </c>
      <c r="E69" s="236"/>
      <c r="F69" s="236"/>
      <c r="G69" s="236"/>
      <c r="H69" s="236"/>
      <c r="I69" s="236"/>
      <c r="J69" s="237">
        <f>J162</f>
        <v>0</v>
      </c>
      <c r="K69" s="128"/>
      <c r="L69" s="238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</row>
    <row r="70" s="12" customFormat="1" ht="19.92" customHeight="1">
      <c r="A70" s="12"/>
      <c r="B70" s="234"/>
      <c r="C70" s="128"/>
      <c r="D70" s="235" t="s">
        <v>506</v>
      </c>
      <c r="E70" s="236"/>
      <c r="F70" s="236"/>
      <c r="G70" s="236"/>
      <c r="H70" s="236"/>
      <c r="I70" s="236"/>
      <c r="J70" s="237">
        <f>J165</f>
        <v>0</v>
      </c>
      <c r="K70" s="128"/>
      <c r="L70" s="238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</row>
    <row r="71" s="12" customFormat="1" ht="19.92" customHeight="1">
      <c r="A71" s="12"/>
      <c r="B71" s="234"/>
      <c r="C71" s="128"/>
      <c r="D71" s="235" t="s">
        <v>507</v>
      </c>
      <c r="E71" s="236"/>
      <c r="F71" s="236"/>
      <c r="G71" s="236"/>
      <c r="H71" s="236"/>
      <c r="I71" s="236"/>
      <c r="J71" s="237">
        <f>J169</f>
        <v>0</v>
      </c>
      <c r="K71" s="128"/>
      <c r="L71" s="238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</row>
    <row r="72" s="12" customFormat="1" ht="19.92" customHeight="1">
      <c r="A72" s="12"/>
      <c r="B72" s="234"/>
      <c r="C72" s="128"/>
      <c r="D72" s="235" t="s">
        <v>508</v>
      </c>
      <c r="E72" s="236"/>
      <c r="F72" s="236"/>
      <c r="G72" s="236"/>
      <c r="H72" s="236"/>
      <c r="I72" s="236"/>
      <c r="J72" s="237">
        <f>J172</f>
        <v>0</v>
      </c>
      <c r="K72" s="128"/>
      <c r="L72" s="238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</row>
    <row r="73" s="12" customFormat="1" ht="19.92" customHeight="1">
      <c r="A73" s="12"/>
      <c r="B73" s="234"/>
      <c r="C73" s="128"/>
      <c r="D73" s="235" t="s">
        <v>509</v>
      </c>
      <c r="E73" s="236"/>
      <c r="F73" s="236"/>
      <c r="G73" s="236"/>
      <c r="H73" s="236"/>
      <c r="I73" s="236"/>
      <c r="J73" s="237">
        <f>J176</f>
        <v>0</v>
      </c>
      <c r="K73" s="128"/>
      <c r="L73" s="238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</row>
    <row r="74" s="2" customFormat="1" ht="21.84" customHeight="1">
      <c r="A74" s="41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148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4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9" s="2" customFormat="1" ht="6.96" customHeight="1">
      <c r="A79" s="41"/>
      <c r="B79" s="64"/>
      <c r="C79" s="65"/>
      <c r="D79" s="65"/>
      <c r="E79" s="65"/>
      <c r="F79" s="65"/>
      <c r="G79" s="65"/>
      <c r="H79" s="65"/>
      <c r="I79" s="65"/>
      <c r="J79" s="65"/>
      <c r="K79" s="65"/>
      <c r="L79" s="14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24.96" customHeight="1">
      <c r="A80" s="41"/>
      <c r="B80" s="42"/>
      <c r="C80" s="26" t="s">
        <v>122</v>
      </c>
      <c r="D80" s="43"/>
      <c r="E80" s="43"/>
      <c r="F80" s="43"/>
      <c r="G80" s="43"/>
      <c r="H80" s="43"/>
      <c r="I80" s="43"/>
      <c r="J80" s="43"/>
      <c r="K80" s="43"/>
      <c r="L80" s="14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4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5" t="s">
        <v>16</v>
      </c>
      <c r="D82" s="43"/>
      <c r="E82" s="43"/>
      <c r="F82" s="43"/>
      <c r="G82" s="43"/>
      <c r="H82" s="43"/>
      <c r="I82" s="43"/>
      <c r="J82" s="43"/>
      <c r="K82" s="43"/>
      <c r="L82" s="14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6.5" customHeight="1">
      <c r="A83" s="41"/>
      <c r="B83" s="42"/>
      <c r="C83" s="43"/>
      <c r="D83" s="43"/>
      <c r="E83" s="173" t="str">
        <f>E7</f>
        <v>ZŠ F-M, Lískovec 320 – hydroizolace spodní stavby II.etapa</v>
      </c>
      <c r="F83" s="35"/>
      <c r="G83" s="35"/>
      <c r="H83" s="35"/>
      <c r="I83" s="43"/>
      <c r="J83" s="43"/>
      <c r="K83" s="43"/>
      <c r="L83" s="148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2" customHeight="1">
      <c r="A84" s="41"/>
      <c r="B84" s="42"/>
      <c r="C84" s="35" t="s">
        <v>101</v>
      </c>
      <c r="D84" s="43"/>
      <c r="E84" s="43"/>
      <c r="F84" s="43"/>
      <c r="G84" s="43"/>
      <c r="H84" s="43"/>
      <c r="I84" s="43"/>
      <c r="J84" s="43"/>
      <c r="K84" s="43"/>
      <c r="L84" s="148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6.5" customHeight="1">
      <c r="A85" s="41"/>
      <c r="B85" s="42"/>
      <c r="C85" s="43"/>
      <c r="D85" s="43"/>
      <c r="E85" s="72" t="str">
        <f>E9</f>
        <v>SO 04 - Ocelové schodiště</v>
      </c>
      <c r="F85" s="43"/>
      <c r="G85" s="43"/>
      <c r="H85" s="43"/>
      <c r="I85" s="43"/>
      <c r="J85" s="43"/>
      <c r="K85" s="43"/>
      <c r="L85" s="148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6.96" customHeight="1">
      <c r="A86" s="41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148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2" customHeight="1">
      <c r="A87" s="41"/>
      <c r="B87" s="42"/>
      <c r="C87" s="35" t="s">
        <v>21</v>
      </c>
      <c r="D87" s="43"/>
      <c r="E87" s="43"/>
      <c r="F87" s="30" t="str">
        <f>F12</f>
        <v>K Sedlištím 320, Lískovec, 738 01</v>
      </c>
      <c r="G87" s="43"/>
      <c r="H87" s="43"/>
      <c r="I87" s="35" t="s">
        <v>23</v>
      </c>
      <c r="J87" s="75" t="str">
        <f>IF(J12="","",J12)</f>
        <v>21. 11. 2022</v>
      </c>
      <c r="K87" s="43"/>
      <c r="L87" s="148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6.96" customHeight="1">
      <c r="A88" s="41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148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5.15" customHeight="1">
      <c r="A89" s="41"/>
      <c r="B89" s="42"/>
      <c r="C89" s="35" t="s">
        <v>25</v>
      </c>
      <c r="D89" s="43"/>
      <c r="E89" s="43"/>
      <c r="F89" s="30" t="str">
        <f>E15</f>
        <v>Statutární město Frýdek-Místek</v>
      </c>
      <c r="G89" s="43"/>
      <c r="H89" s="43"/>
      <c r="I89" s="35" t="s">
        <v>31</v>
      </c>
      <c r="J89" s="39" t="str">
        <f>E21</f>
        <v>BENEPRO, a.s.</v>
      </c>
      <c r="K89" s="43"/>
      <c r="L89" s="148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5.15" customHeight="1">
      <c r="A90" s="41"/>
      <c r="B90" s="42"/>
      <c r="C90" s="35" t="s">
        <v>29</v>
      </c>
      <c r="D90" s="43"/>
      <c r="E90" s="43"/>
      <c r="F90" s="30" t="str">
        <f>IF(E18="","",E18)</f>
        <v>Vyplň údaj</v>
      </c>
      <c r="G90" s="43"/>
      <c r="H90" s="43"/>
      <c r="I90" s="35" t="s">
        <v>34</v>
      </c>
      <c r="J90" s="39" t="str">
        <f>E24</f>
        <v>BENEPRO, a.s.</v>
      </c>
      <c r="K90" s="43"/>
      <c r="L90" s="148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0.32" customHeight="1">
      <c r="A91" s="41"/>
      <c r="B91" s="42"/>
      <c r="C91" s="43"/>
      <c r="D91" s="43"/>
      <c r="E91" s="43"/>
      <c r="F91" s="43"/>
      <c r="G91" s="43"/>
      <c r="H91" s="43"/>
      <c r="I91" s="43"/>
      <c r="J91" s="43"/>
      <c r="K91" s="43"/>
      <c r="L91" s="148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10" customFormat="1" ht="29.28" customHeight="1">
      <c r="A92" s="184"/>
      <c r="B92" s="185"/>
      <c r="C92" s="186" t="s">
        <v>123</v>
      </c>
      <c r="D92" s="187" t="s">
        <v>56</v>
      </c>
      <c r="E92" s="187" t="s">
        <v>52</v>
      </c>
      <c r="F92" s="187" t="s">
        <v>53</v>
      </c>
      <c r="G92" s="187" t="s">
        <v>124</v>
      </c>
      <c r="H92" s="187" t="s">
        <v>125</v>
      </c>
      <c r="I92" s="187" t="s">
        <v>126</v>
      </c>
      <c r="J92" s="187" t="s">
        <v>108</v>
      </c>
      <c r="K92" s="188" t="s">
        <v>127</v>
      </c>
      <c r="L92" s="189"/>
      <c r="M92" s="95" t="s">
        <v>19</v>
      </c>
      <c r="N92" s="96" t="s">
        <v>41</v>
      </c>
      <c r="O92" s="96" t="s">
        <v>128</v>
      </c>
      <c r="P92" s="96" t="s">
        <v>129</v>
      </c>
      <c r="Q92" s="96" t="s">
        <v>130</v>
      </c>
      <c r="R92" s="96" t="s">
        <v>131</v>
      </c>
      <c r="S92" s="96" t="s">
        <v>132</v>
      </c>
      <c r="T92" s="97" t="s">
        <v>133</v>
      </c>
      <c r="U92" s="184"/>
      <c r="V92" s="184"/>
      <c r="W92" s="184"/>
      <c r="X92" s="184"/>
      <c r="Y92" s="184"/>
      <c r="Z92" s="184"/>
      <c r="AA92" s="184"/>
      <c r="AB92" s="184"/>
      <c r="AC92" s="184"/>
      <c r="AD92" s="184"/>
      <c r="AE92" s="184"/>
    </row>
    <row r="93" s="2" customFormat="1" ht="22.8" customHeight="1">
      <c r="A93" s="41"/>
      <c r="B93" s="42"/>
      <c r="C93" s="102" t="s">
        <v>134</v>
      </c>
      <c r="D93" s="43"/>
      <c r="E93" s="43"/>
      <c r="F93" s="43"/>
      <c r="G93" s="43"/>
      <c r="H93" s="43"/>
      <c r="I93" s="43"/>
      <c r="J93" s="190">
        <f>BK93</f>
        <v>0</v>
      </c>
      <c r="K93" s="43"/>
      <c r="L93" s="47"/>
      <c r="M93" s="98"/>
      <c r="N93" s="191"/>
      <c r="O93" s="99"/>
      <c r="P93" s="192">
        <f>P94+P144+P161</f>
        <v>0</v>
      </c>
      <c r="Q93" s="99"/>
      <c r="R93" s="192">
        <f>R94+R144+R161</f>
        <v>8.3926351399999994</v>
      </c>
      <c r="S93" s="99"/>
      <c r="T93" s="193">
        <f>T94+T144+T161</f>
        <v>5.8451300000000002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70</v>
      </c>
      <c r="AU93" s="20" t="s">
        <v>109</v>
      </c>
      <c r="BK93" s="194">
        <f>BK94+BK144+BK161</f>
        <v>0</v>
      </c>
    </row>
    <row r="94" s="11" customFormat="1" ht="25.92" customHeight="1">
      <c r="A94" s="11"/>
      <c r="B94" s="195"/>
      <c r="C94" s="196"/>
      <c r="D94" s="197" t="s">
        <v>70</v>
      </c>
      <c r="E94" s="198" t="s">
        <v>396</v>
      </c>
      <c r="F94" s="198" t="s">
        <v>397</v>
      </c>
      <c r="G94" s="196"/>
      <c r="H94" s="196"/>
      <c r="I94" s="199"/>
      <c r="J94" s="200">
        <f>BK94</f>
        <v>0</v>
      </c>
      <c r="K94" s="196"/>
      <c r="L94" s="201"/>
      <c r="M94" s="202"/>
      <c r="N94" s="203"/>
      <c r="O94" s="203"/>
      <c r="P94" s="204">
        <f>P95+P113+P118+P120+P133</f>
        <v>0</v>
      </c>
      <c r="Q94" s="203"/>
      <c r="R94" s="204">
        <f>R95+R113+R118+R120+R133</f>
        <v>2.0847184400000001</v>
      </c>
      <c r="S94" s="203"/>
      <c r="T94" s="205">
        <f>T95+T113+T118+T120+T133</f>
        <v>5.8451300000000002</v>
      </c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R94" s="206" t="s">
        <v>78</v>
      </c>
      <c r="AT94" s="207" t="s">
        <v>70</v>
      </c>
      <c r="AU94" s="207" t="s">
        <v>71</v>
      </c>
      <c r="AY94" s="206" t="s">
        <v>137</v>
      </c>
      <c r="BK94" s="208">
        <f>BK95+BK113+BK118+BK120+BK133</f>
        <v>0</v>
      </c>
    </row>
    <row r="95" s="11" customFormat="1" ht="22.8" customHeight="1">
      <c r="A95" s="11"/>
      <c r="B95" s="195"/>
      <c r="C95" s="196"/>
      <c r="D95" s="197" t="s">
        <v>70</v>
      </c>
      <c r="E95" s="239" t="s">
        <v>78</v>
      </c>
      <c r="F95" s="239" t="s">
        <v>510</v>
      </c>
      <c r="G95" s="196"/>
      <c r="H95" s="196"/>
      <c r="I95" s="199"/>
      <c r="J95" s="240">
        <f>BK95</f>
        <v>0</v>
      </c>
      <c r="K95" s="196"/>
      <c r="L95" s="201"/>
      <c r="M95" s="202"/>
      <c r="N95" s="203"/>
      <c r="O95" s="203"/>
      <c r="P95" s="204">
        <f>SUM(P96:P112)</f>
        <v>0</v>
      </c>
      <c r="Q95" s="203"/>
      <c r="R95" s="204">
        <f>SUM(R96:R112)</f>
        <v>0</v>
      </c>
      <c r="S95" s="203"/>
      <c r="T95" s="205">
        <f>SUM(T96:T112)</f>
        <v>0</v>
      </c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R95" s="206" t="s">
        <v>78</v>
      </c>
      <c r="AT95" s="207" t="s">
        <v>70</v>
      </c>
      <c r="AU95" s="207" t="s">
        <v>78</v>
      </c>
      <c r="AY95" s="206" t="s">
        <v>137</v>
      </c>
      <c r="BK95" s="208">
        <f>SUM(BK96:BK112)</f>
        <v>0</v>
      </c>
    </row>
    <row r="96" s="2" customFormat="1" ht="66.75" customHeight="1">
      <c r="A96" s="41"/>
      <c r="B96" s="42"/>
      <c r="C96" s="209" t="s">
        <v>78</v>
      </c>
      <c r="D96" s="209" t="s">
        <v>138</v>
      </c>
      <c r="E96" s="210" t="s">
        <v>891</v>
      </c>
      <c r="F96" s="211" t="s">
        <v>892</v>
      </c>
      <c r="G96" s="212" t="s">
        <v>162</v>
      </c>
      <c r="H96" s="213">
        <v>3.069</v>
      </c>
      <c r="I96" s="214"/>
      <c r="J96" s="215">
        <f>ROUND(I96*H96,2)</f>
        <v>0</v>
      </c>
      <c r="K96" s="211" t="s">
        <v>403</v>
      </c>
      <c r="L96" s="47"/>
      <c r="M96" s="216" t="s">
        <v>19</v>
      </c>
      <c r="N96" s="217" t="s">
        <v>42</v>
      </c>
      <c r="O96" s="87"/>
      <c r="P96" s="218">
        <f>O96*H96</f>
        <v>0</v>
      </c>
      <c r="Q96" s="218">
        <v>0</v>
      </c>
      <c r="R96" s="218">
        <f>Q96*H96</f>
        <v>0</v>
      </c>
      <c r="S96" s="218">
        <v>0</v>
      </c>
      <c r="T96" s="219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20" t="s">
        <v>143</v>
      </c>
      <c r="AT96" s="220" t="s">
        <v>138</v>
      </c>
      <c r="AU96" s="220" t="s">
        <v>80</v>
      </c>
      <c r="AY96" s="20" t="s">
        <v>137</v>
      </c>
      <c r="BE96" s="221">
        <f>IF(N96="základní",J96,0)</f>
        <v>0</v>
      </c>
      <c r="BF96" s="221">
        <f>IF(N96="snížená",J96,0)</f>
        <v>0</v>
      </c>
      <c r="BG96" s="221">
        <f>IF(N96="zákl. přenesená",J96,0)</f>
        <v>0</v>
      </c>
      <c r="BH96" s="221">
        <f>IF(N96="sníž. přenesená",J96,0)</f>
        <v>0</v>
      </c>
      <c r="BI96" s="221">
        <f>IF(N96="nulová",J96,0)</f>
        <v>0</v>
      </c>
      <c r="BJ96" s="20" t="s">
        <v>78</v>
      </c>
      <c r="BK96" s="221">
        <f>ROUND(I96*H96,2)</f>
        <v>0</v>
      </c>
      <c r="BL96" s="20" t="s">
        <v>143</v>
      </c>
      <c r="BM96" s="220" t="s">
        <v>893</v>
      </c>
    </row>
    <row r="97" s="2" customFormat="1">
      <c r="A97" s="41"/>
      <c r="B97" s="42"/>
      <c r="C97" s="43"/>
      <c r="D97" s="241" t="s">
        <v>405</v>
      </c>
      <c r="E97" s="43"/>
      <c r="F97" s="242" t="s">
        <v>894</v>
      </c>
      <c r="G97" s="43"/>
      <c r="H97" s="43"/>
      <c r="I97" s="224"/>
      <c r="J97" s="43"/>
      <c r="K97" s="43"/>
      <c r="L97" s="47"/>
      <c r="M97" s="225"/>
      <c r="N97" s="226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405</v>
      </c>
      <c r="AU97" s="20" t="s">
        <v>80</v>
      </c>
    </row>
    <row r="98" s="14" customFormat="1">
      <c r="A98" s="14"/>
      <c r="B98" s="266"/>
      <c r="C98" s="267"/>
      <c r="D98" s="222" t="s">
        <v>425</v>
      </c>
      <c r="E98" s="268" t="s">
        <v>19</v>
      </c>
      <c r="F98" s="269" t="s">
        <v>895</v>
      </c>
      <c r="G98" s="267"/>
      <c r="H98" s="270">
        <v>3.069</v>
      </c>
      <c r="I98" s="271"/>
      <c r="J98" s="267"/>
      <c r="K98" s="267"/>
      <c r="L98" s="272"/>
      <c r="M98" s="273"/>
      <c r="N98" s="274"/>
      <c r="O98" s="274"/>
      <c r="P98" s="274"/>
      <c r="Q98" s="274"/>
      <c r="R98" s="274"/>
      <c r="S98" s="274"/>
      <c r="T98" s="275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76" t="s">
        <v>425</v>
      </c>
      <c r="AU98" s="276" t="s">
        <v>80</v>
      </c>
      <c r="AV98" s="14" t="s">
        <v>80</v>
      </c>
      <c r="AW98" s="14" t="s">
        <v>33</v>
      </c>
      <c r="AX98" s="14" t="s">
        <v>78</v>
      </c>
      <c r="AY98" s="276" t="s">
        <v>137</v>
      </c>
    </row>
    <row r="99" s="2" customFormat="1" ht="37.8" customHeight="1">
      <c r="A99" s="41"/>
      <c r="B99" s="42"/>
      <c r="C99" s="209" t="s">
        <v>80</v>
      </c>
      <c r="D99" s="209" t="s">
        <v>138</v>
      </c>
      <c r="E99" s="210" t="s">
        <v>545</v>
      </c>
      <c r="F99" s="211" t="s">
        <v>546</v>
      </c>
      <c r="G99" s="212" t="s">
        <v>162</v>
      </c>
      <c r="H99" s="213">
        <v>0.77300000000000002</v>
      </c>
      <c r="I99" s="214"/>
      <c r="J99" s="215">
        <f>ROUND(I99*H99,2)</f>
        <v>0</v>
      </c>
      <c r="K99" s="211" t="s">
        <v>403</v>
      </c>
      <c r="L99" s="47"/>
      <c r="M99" s="216" t="s">
        <v>19</v>
      </c>
      <c r="N99" s="217" t="s">
        <v>42</v>
      </c>
      <c r="O99" s="87"/>
      <c r="P99" s="218">
        <f>O99*H99</f>
        <v>0</v>
      </c>
      <c r="Q99" s="218">
        <v>0</v>
      </c>
      <c r="R99" s="218">
        <f>Q99*H99</f>
        <v>0</v>
      </c>
      <c r="S99" s="218">
        <v>0</v>
      </c>
      <c r="T99" s="219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20" t="s">
        <v>143</v>
      </c>
      <c r="AT99" s="220" t="s">
        <v>138</v>
      </c>
      <c r="AU99" s="220" t="s">
        <v>80</v>
      </c>
      <c r="AY99" s="20" t="s">
        <v>137</v>
      </c>
      <c r="BE99" s="221">
        <f>IF(N99="základní",J99,0)</f>
        <v>0</v>
      </c>
      <c r="BF99" s="221">
        <f>IF(N99="snížená",J99,0)</f>
        <v>0</v>
      </c>
      <c r="BG99" s="221">
        <f>IF(N99="zákl. přenesená",J99,0)</f>
        <v>0</v>
      </c>
      <c r="BH99" s="221">
        <f>IF(N99="sníž. přenesená",J99,0)</f>
        <v>0</v>
      </c>
      <c r="BI99" s="221">
        <f>IF(N99="nulová",J99,0)</f>
        <v>0</v>
      </c>
      <c r="BJ99" s="20" t="s">
        <v>78</v>
      </c>
      <c r="BK99" s="221">
        <f>ROUND(I99*H99,2)</f>
        <v>0</v>
      </c>
      <c r="BL99" s="20" t="s">
        <v>143</v>
      </c>
      <c r="BM99" s="220" t="s">
        <v>896</v>
      </c>
    </row>
    <row r="100" s="2" customFormat="1">
      <c r="A100" s="41"/>
      <c r="B100" s="42"/>
      <c r="C100" s="43"/>
      <c r="D100" s="241" t="s">
        <v>405</v>
      </c>
      <c r="E100" s="43"/>
      <c r="F100" s="242" t="s">
        <v>548</v>
      </c>
      <c r="G100" s="43"/>
      <c r="H100" s="43"/>
      <c r="I100" s="224"/>
      <c r="J100" s="43"/>
      <c r="K100" s="43"/>
      <c r="L100" s="47"/>
      <c r="M100" s="225"/>
      <c r="N100" s="226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405</v>
      </c>
      <c r="AU100" s="20" t="s">
        <v>80</v>
      </c>
    </row>
    <row r="101" s="14" customFormat="1">
      <c r="A101" s="14"/>
      <c r="B101" s="266"/>
      <c r="C101" s="267"/>
      <c r="D101" s="222" t="s">
        <v>425</v>
      </c>
      <c r="E101" s="268" t="s">
        <v>19</v>
      </c>
      <c r="F101" s="269" t="s">
        <v>897</v>
      </c>
      <c r="G101" s="267"/>
      <c r="H101" s="270">
        <v>0.77300000000000002</v>
      </c>
      <c r="I101" s="271"/>
      <c r="J101" s="267"/>
      <c r="K101" s="267"/>
      <c r="L101" s="272"/>
      <c r="M101" s="273"/>
      <c r="N101" s="274"/>
      <c r="O101" s="274"/>
      <c r="P101" s="274"/>
      <c r="Q101" s="274"/>
      <c r="R101" s="274"/>
      <c r="S101" s="274"/>
      <c r="T101" s="275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76" t="s">
        <v>425</v>
      </c>
      <c r="AU101" s="276" t="s">
        <v>80</v>
      </c>
      <c r="AV101" s="14" t="s">
        <v>80</v>
      </c>
      <c r="AW101" s="14" t="s">
        <v>33</v>
      </c>
      <c r="AX101" s="14" t="s">
        <v>78</v>
      </c>
      <c r="AY101" s="276" t="s">
        <v>137</v>
      </c>
    </row>
    <row r="102" s="2" customFormat="1" ht="62.7" customHeight="1">
      <c r="A102" s="41"/>
      <c r="B102" s="42"/>
      <c r="C102" s="209" t="s">
        <v>90</v>
      </c>
      <c r="D102" s="209" t="s">
        <v>138</v>
      </c>
      <c r="E102" s="210" t="s">
        <v>568</v>
      </c>
      <c r="F102" s="211" t="s">
        <v>569</v>
      </c>
      <c r="G102" s="212" t="s">
        <v>162</v>
      </c>
      <c r="H102" s="213">
        <v>0.77300000000000002</v>
      </c>
      <c r="I102" s="214"/>
      <c r="J102" s="215">
        <f>ROUND(I102*H102,2)</f>
        <v>0</v>
      </c>
      <c r="K102" s="211" t="s">
        <v>403</v>
      </c>
      <c r="L102" s="47"/>
      <c r="M102" s="216" t="s">
        <v>19</v>
      </c>
      <c r="N102" s="217" t="s">
        <v>42</v>
      </c>
      <c r="O102" s="87"/>
      <c r="P102" s="218">
        <f>O102*H102</f>
        <v>0</v>
      </c>
      <c r="Q102" s="218">
        <v>0</v>
      </c>
      <c r="R102" s="218">
        <f>Q102*H102</f>
        <v>0</v>
      </c>
      <c r="S102" s="218">
        <v>0</v>
      </c>
      <c r="T102" s="219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20" t="s">
        <v>143</v>
      </c>
      <c r="AT102" s="220" t="s">
        <v>138</v>
      </c>
      <c r="AU102" s="220" t="s">
        <v>80</v>
      </c>
      <c r="AY102" s="20" t="s">
        <v>137</v>
      </c>
      <c r="BE102" s="221">
        <f>IF(N102="základní",J102,0)</f>
        <v>0</v>
      </c>
      <c r="BF102" s="221">
        <f>IF(N102="snížená",J102,0)</f>
        <v>0</v>
      </c>
      <c r="BG102" s="221">
        <f>IF(N102="zákl. přenesená",J102,0)</f>
        <v>0</v>
      </c>
      <c r="BH102" s="221">
        <f>IF(N102="sníž. přenesená",J102,0)</f>
        <v>0</v>
      </c>
      <c r="BI102" s="221">
        <f>IF(N102="nulová",J102,0)</f>
        <v>0</v>
      </c>
      <c r="BJ102" s="20" t="s">
        <v>78</v>
      </c>
      <c r="BK102" s="221">
        <f>ROUND(I102*H102,2)</f>
        <v>0</v>
      </c>
      <c r="BL102" s="20" t="s">
        <v>143</v>
      </c>
      <c r="BM102" s="220" t="s">
        <v>898</v>
      </c>
    </row>
    <row r="103" s="2" customFormat="1">
      <c r="A103" s="41"/>
      <c r="B103" s="42"/>
      <c r="C103" s="43"/>
      <c r="D103" s="241" t="s">
        <v>405</v>
      </c>
      <c r="E103" s="43"/>
      <c r="F103" s="242" t="s">
        <v>571</v>
      </c>
      <c r="G103" s="43"/>
      <c r="H103" s="43"/>
      <c r="I103" s="224"/>
      <c r="J103" s="43"/>
      <c r="K103" s="43"/>
      <c r="L103" s="47"/>
      <c r="M103" s="225"/>
      <c r="N103" s="226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405</v>
      </c>
      <c r="AU103" s="20" t="s">
        <v>80</v>
      </c>
    </row>
    <row r="104" s="2" customFormat="1" ht="44.25" customHeight="1">
      <c r="A104" s="41"/>
      <c r="B104" s="42"/>
      <c r="C104" s="209" t="s">
        <v>143</v>
      </c>
      <c r="D104" s="209" t="s">
        <v>138</v>
      </c>
      <c r="E104" s="210" t="s">
        <v>573</v>
      </c>
      <c r="F104" s="211" t="s">
        <v>574</v>
      </c>
      <c r="G104" s="212" t="s">
        <v>162</v>
      </c>
      <c r="H104" s="213">
        <v>0.77300000000000002</v>
      </c>
      <c r="I104" s="214"/>
      <c r="J104" s="215">
        <f>ROUND(I104*H104,2)</f>
        <v>0</v>
      </c>
      <c r="K104" s="211" t="s">
        <v>403</v>
      </c>
      <c r="L104" s="47"/>
      <c r="M104" s="216" t="s">
        <v>19</v>
      </c>
      <c r="N104" s="217" t="s">
        <v>42</v>
      </c>
      <c r="O104" s="87"/>
      <c r="P104" s="218">
        <f>O104*H104</f>
        <v>0</v>
      </c>
      <c r="Q104" s="218">
        <v>0</v>
      </c>
      <c r="R104" s="218">
        <f>Q104*H104</f>
        <v>0</v>
      </c>
      <c r="S104" s="218">
        <v>0</v>
      </c>
      <c r="T104" s="219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20" t="s">
        <v>143</v>
      </c>
      <c r="AT104" s="220" t="s">
        <v>138</v>
      </c>
      <c r="AU104" s="220" t="s">
        <v>80</v>
      </c>
      <c r="AY104" s="20" t="s">
        <v>137</v>
      </c>
      <c r="BE104" s="221">
        <f>IF(N104="základní",J104,0)</f>
        <v>0</v>
      </c>
      <c r="BF104" s="221">
        <f>IF(N104="snížená",J104,0)</f>
        <v>0</v>
      </c>
      <c r="BG104" s="221">
        <f>IF(N104="zákl. přenesená",J104,0)</f>
        <v>0</v>
      </c>
      <c r="BH104" s="221">
        <f>IF(N104="sníž. přenesená",J104,0)</f>
        <v>0</v>
      </c>
      <c r="BI104" s="221">
        <f>IF(N104="nulová",J104,0)</f>
        <v>0</v>
      </c>
      <c r="BJ104" s="20" t="s">
        <v>78</v>
      </c>
      <c r="BK104" s="221">
        <f>ROUND(I104*H104,2)</f>
        <v>0</v>
      </c>
      <c r="BL104" s="20" t="s">
        <v>143</v>
      </c>
      <c r="BM104" s="220" t="s">
        <v>899</v>
      </c>
    </row>
    <row r="105" s="2" customFormat="1">
      <c r="A105" s="41"/>
      <c r="B105" s="42"/>
      <c r="C105" s="43"/>
      <c r="D105" s="241" t="s">
        <v>405</v>
      </c>
      <c r="E105" s="43"/>
      <c r="F105" s="242" t="s">
        <v>576</v>
      </c>
      <c r="G105" s="43"/>
      <c r="H105" s="43"/>
      <c r="I105" s="224"/>
      <c r="J105" s="43"/>
      <c r="K105" s="43"/>
      <c r="L105" s="47"/>
      <c r="M105" s="225"/>
      <c r="N105" s="226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405</v>
      </c>
      <c r="AU105" s="20" t="s">
        <v>80</v>
      </c>
    </row>
    <row r="106" s="2" customFormat="1" ht="44.25" customHeight="1">
      <c r="A106" s="41"/>
      <c r="B106" s="42"/>
      <c r="C106" s="209" t="s">
        <v>155</v>
      </c>
      <c r="D106" s="209" t="s">
        <v>138</v>
      </c>
      <c r="E106" s="210" t="s">
        <v>577</v>
      </c>
      <c r="F106" s="211" t="s">
        <v>578</v>
      </c>
      <c r="G106" s="212" t="s">
        <v>162</v>
      </c>
      <c r="H106" s="213">
        <v>0.77300000000000002</v>
      </c>
      <c r="I106" s="214"/>
      <c r="J106" s="215">
        <f>ROUND(I106*H106,2)</f>
        <v>0</v>
      </c>
      <c r="K106" s="211" t="s">
        <v>403</v>
      </c>
      <c r="L106" s="47"/>
      <c r="M106" s="216" t="s">
        <v>19</v>
      </c>
      <c r="N106" s="217" t="s">
        <v>42</v>
      </c>
      <c r="O106" s="87"/>
      <c r="P106" s="218">
        <f>O106*H106</f>
        <v>0</v>
      </c>
      <c r="Q106" s="218">
        <v>0</v>
      </c>
      <c r="R106" s="218">
        <f>Q106*H106</f>
        <v>0</v>
      </c>
      <c r="S106" s="218">
        <v>0</v>
      </c>
      <c r="T106" s="219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20" t="s">
        <v>143</v>
      </c>
      <c r="AT106" s="220" t="s">
        <v>138</v>
      </c>
      <c r="AU106" s="220" t="s">
        <v>80</v>
      </c>
      <c r="AY106" s="20" t="s">
        <v>137</v>
      </c>
      <c r="BE106" s="221">
        <f>IF(N106="základní",J106,0)</f>
        <v>0</v>
      </c>
      <c r="BF106" s="221">
        <f>IF(N106="snížená",J106,0)</f>
        <v>0</v>
      </c>
      <c r="BG106" s="221">
        <f>IF(N106="zákl. přenesená",J106,0)</f>
        <v>0</v>
      </c>
      <c r="BH106" s="221">
        <f>IF(N106="sníž. přenesená",J106,0)</f>
        <v>0</v>
      </c>
      <c r="BI106" s="221">
        <f>IF(N106="nulová",J106,0)</f>
        <v>0</v>
      </c>
      <c r="BJ106" s="20" t="s">
        <v>78</v>
      </c>
      <c r="BK106" s="221">
        <f>ROUND(I106*H106,2)</f>
        <v>0</v>
      </c>
      <c r="BL106" s="20" t="s">
        <v>143</v>
      </c>
      <c r="BM106" s="220" t="s">
        <v>900</v>
      </c>
    </row>
    <row r="107" s="2" customFormat="1">
      <c r="A107" s="41"/>
      <c r="B107" s="42"/>
      <c r="C107" s="43"/>
      <c r="D107" s="241" t="s">
        <v>405</v>
      </c>
      <c r="E107" s="43"/>
      <c r="F107" s="242" t="s">
        <v>580</v>
      </c>
      <c r="G107" s="43"/>
      <c r="H107" s="43"/>
      <c r="I107" s="224"/>
      <c r="J107" s="43"/>
      <c r="K107" s="43"/>
      <c r="L107" s="47"/>
      <c r="M107" s="225"/>
      <c r="N107" s="226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405</v>
      </c>
      <c r="AU107" s="20" t="s">
        <v>80</v>
      </c>
    </row>
    <row r="108" s="2" customFormat="1" ht="37.8" customHeight="1">
      <c r="A108" s="41"/>
      <c r="B108" s="42"/>
      <c r="C108" s="209" t="s">
        <v>151</v>
      </c>
      <c r="D108" s="209" t="s">
        <v>138</v>
      </c>
      <c r="E108" s="210" t="s">
        <v>581</v>
      </c>
      <c r="F108" s="211" t="s">
        <v>582</v>
      </c>
      <c r="G108" s="212" t="s">
        <v>162</v>
      </c>
      <c r="H108" s="213">
        <v>0.77300000000000002</v>
      </c>
      <c r="I108" s="214"/>
      <c r="J108" s="215">
        <f>ROUND(I108*H108,2)</f>
        <v>0</v>
      </c>
      <c r="K108" s="211" t="s">
        <v>19</v>
      </c>
      <c r="L108" s="47"/>
      <c r="M108" s="216" t="s">
        <v>19</v>
      </c>
      <c r="N108" s="217" t="s">
        <v>42</v>
      </c>
      <c r="O108" s="87"/>
      <c r="P108" s="218">
        <f>O108*H108</f>
        <v>0</v>
      </c>
      <c r="Q108" s="218">
        <v>0</v>
      </c>
      <c r="R108" s="218">
        <f>Q108*H108</f>
        <v>0</v>
      </c>
      <c r="S108" s="218">
        <v>0</v>
      </c>
      <c r="T108" s="219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20" t="s">
        <v>143</v>
      </c>
      <c r="AT108" s="220" t="s">
        <v>138</v>
      </c>
      <c r="AU108" s="220" t="s">
        <v>80</v>
      </c>
      <c r="AY108" s="20" t="s">
        <v>137</v>
      </c>
      <c r="BE108" s="221">
        <f>IF(N108="základní",J108,0)</f>
        <v>0</v>
      </c>
      <c r="BF108" s="221">
        <f>IF(N108="snížená",J108,0)</f>
        <v>0</v>
      </c>
      <c r="BG108" s="221">
        <f>IF(N108="zákl. přenesená",J108,0)</f>
        <v>0</v>
      </c>
      <c r="BH108" s="221">
        <f>IF(N108="sníž. přenesená",J108,0)</f>
        <v>0</v>
      </c>
      <c r="BI108" s="221">
        <f>IF(N108="nulová",J108,0)</f>
        <v>0</v>
      </c>
      <c r="BJ108" s="20" t="s">
        <v>78</v>
      </c>
      <c r="BK108" s="221">
        <f>ROUND(I108*H108,2)</f>
        <v>0</v>
      </c>
      <c r="BL108" s="20" t="s">
        <v>143</v>
      </c>
      <c r="BM108" s="220" t="s">
        <v>901</v>
      </c>
    </row>
    <row r="109" s="2" customFormat="1" ht="44.25" customHeight="1">
      <c r="A109" s="41"/>
      <c r="B109" s="42"/>
      <c r="C109" s="209" t="s">
        <v>166</v>
      </c>
      <c r="D109" s="209" t="s">
        <v>138</v>
      </c>
      <c r="E109" s="210" t="s">
        <v>585</v>
      </c>
      <c r="F109" s="211" t="s">
        <v>586</v>
      </c>
      <c r="G109" s="212" t="s">
        <v>193</v>
      </c>
      <c r="H109" s="213">
        <v>1.4690000000000001</v>
      </c>
      <c r="I109" s="214"/>
      <c r="J109" s="215">
        <f>ROUND(I109*H109,2)</f>
        <v>0</v>
      </c>
      <c r="K109" s="211" t="s">
        <v>403</v>
      </c>
      <c r="L109" s="47"/>
      <c r="M109" s="216" t="s">
        <v>19</v>
      </c>
      <c r="N109" s="217" t="s">
        <v>42</v>
      </c>
      <c r="O109" s="87"/>
      <c r="P109" s="218">
        <f>O109*H109</f>
        <v>0</v>
      </c>
      <c r="Q109" s="218">
        <v>0</v>
      </c>
      <c r="R109" s="218">
        <f>Q109*H109</f>
        <v>0</v>
      </c>
      <c r="S109" s="218">
        <v>0</v>
      </c>
      <c r="T109" s="219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20" t="s">
        <v>143</v>
      </c>
      <c r="AT109" s="220" t="s">
        <v>138</v>
      </c>
      <c r="AU109" s="220" t="s">
        <v>80</v>
      </c>
      <c r="AY109" s="20" t="s">
        <v>137</v>
      </c>
      <c r="BE109" s="221">
        <f>IF(N109="základní",J109,0)</f>
        <v>0</v>
      </c>
      <c r="BF109" s="221">
        <f>IF(N109="snížená",J109,0)</f>
        <v>0</v>
      </c>
      <c r="BG109" s="221">
        <f>IF(N109="zákl. přenesená",J109,0)</f>
        <v>0</v>
      </c>
      <c r="BH109" s="221">
        <f>IF(N109="sníž. přenesená",J109,0)</f>
        <v>0</v>
      </c>
      <c r="BI109" s="221">
        <f>IF(N109="nulová",J109,0)</f>
        <v>0</v>
      </c>
      <c r="BJ109" s="20" t="s">
        <v>78</v>
      </c>
      <c r="BK109" s="221">
        <f>ROUND(I109*H109,2)</f>
        <v>0</v>
      </c>
      <c r="BL109" s="20" t="s">
        <v>143</v>
      </c>
      <c r="BM109" s="220" t="s">
        <v>902</v>
      </c>
    </row>
    <row r="110" s="2" customFormat="1">
      <c r="A110" s="41"/>
      <c r="B110" s="42"/>
      <c r="C110" s="43"/>
      <c r="D110" s="241" t="s">
        <v>405</v>
      </c>
      <c r="E110" s="43"/>
      <c r="F110" s="242" t="s">
        <v>588</v>
      </c>
      <c r="G110" s="43"/>
      <c r="H110" s="43"/>
      <c r="I110" s="224"/>
      <c r="J110" s="43"/>
      <c r="K110" s="43"/>
      <c r="L110" s="47"/>
      <c r="M110" s="225"/>
      <c r="N110" s="226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405</v>
      </c>
      <c r="AU110" s="20" t="s">
        <v>80</v>
      </c>
    </row>
    <row r="111" s="2" customFormat="1">
      <c r="A111" s="41"/>
      <c r="B111" s="42"/>
      <c r="C111" s="43"/>
      <c r="D111" s="222" t="s">
        <v>144</v>
      </c>
      <c r="E111" s="43"/>
      <c r="F111" s="223" t="s">
        <v>589</v>
      </c>
      <c r="G111" s="43"/>
      <c r="H111" s="43"/>
      <c r="I111" s="224"/>
      <c r="J111" s="43"/>
      <c r="K111" s="43"/>
      <c r="L111" s="47"/>
      <c r="M111" s="225"/>
      <c r="N111" s="226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144</v>
      </c>
      <c r="AU111" s="20" t="s">
        <v>80</v>
      </c>
    </row>
    <row r="112" s="14" customFormat="1">
      <c r="A112" s="14"/>
      <c r="B112" s="266"/>
      <c r="C112" s="267"/>
      <c r="D112" s="222" t="s">
        <v>425</v>
      </c>
      <c r="E112" s="267"/>
      <c r="F112" s="269" t="s">
        <v>903</v>
      </c>
      <c r="G112" s="267"/>
      <c r="H112" s="270">
        <v>1.4690000000000001</v>
      </c>
      <c r="I112" s="271"/>
      <c r="J112" s="267"/>
      <c r="K112" s="267"/>
      <c r="L112" s="272"/>
      <c r="M112" s="273"/>
      <c r="N112" s="274"/>
      <c r="O112" s="274"/>
      <c r="P112" s="274"/>
      <c r="Q112" s="274"/>
      <c r="R112" s="274"/>
      <c r="S112" s="274"/>
      <c r="T112" s="275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76" t="s">
        <v>425</v>
      </c>
      <c r="AU112" s="276" t="s">
        <v>80</v>
      </c>
      <c r="AV112" s="14" t="s">
        <v>80</v>
      </c>
      <c r="AW112" s="14" t="s">
        <v>4</v>
      </c>
      <c r="AX112" s="14" t="s">
        <v>78</v>
      </c>
      <c r="AY112" s="276" t="s">
        <v>137</v>
      </c>
    </row>
    <row r="113" s="11" customFormat="1" ht="22.8" customHeight="1">
      <c r="A113" s="11"/>
      <c r="B113" s="195"/>
      <c r="C113" s="196"/>
      <c r="D113" s="197" t="s">
        <v>70</v>
      </c>
      <c r="E113" s="239" t="s">
        <v>80</v>
      </c>
      <c r="F113" s="239" t="s">
        <v>647</v>
      </c>
      <c r="G113" s="196"/>
      <c r="H113" s="196"/>
      <c r="I113" s="199"/>
      <c r="J113" s="240">
        <f>BK113</f>
        <v>0</v>
      </c>
      <c r="K113" s="196"/>
      <c r="L113" s="201"/>
      <c r="M113" s="202"/>
      <c r="N113" s="203"/>
      <c r="O113" s="203"/>
      <c r="P113" s="204">
        <f>SUM(P114:P117)</f>
        <v>0</v>
      </c>
      <c r="Q113" s="203"/>
      <c r="R113" s="204">
        <f>SUM(R114:R117)</f>
        <v>2.0315184400000001</v>
      </c>
      <c r="S113" s="203"/>
      <c r="T113" s="205">
        <f>SUM(T114:T117)</f>
        <v>0</v>
      </c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R113" s="206" t="s">
        <v>78</v>
      </c>
      <c r="AT113" s="207" t="s">
        <v>70</v>
      </c>
      <c r="AU113" s="207" t="s">
        <v>78</v>
      </c>
      <c r="AY113" s="206" t="s">
        <v>137</v>
      </c>
      <c r="BK113" s="208">
        <f>SUM(BK114:BK117)</f>
        <v>0</v>
      </c>
    </row>
    <row r="114" s="2" customFormat="1" ht="24.15" customHeight="1">
      <c r="A114" s="41"/>
      <c r="B114" s="42"/>
      <c r="C114" s="209" t="s">
        <v>153</v>
      </c>
      <c r="D114" s="209" t="s">
        <v>138</v>
      </c>
      <c r="E114" s="210" t="s">
        <v>904</v>
      </c>
      <c r="F114" s="211" t="s">
        <v>905</v>
      </c>
      <c r="G114" s="212" t="s">
        <v>162</v>
      </c>
      <c r="H114" s="213">
        <v>0.81200000000000006</v>
      </c>
      <c r="I114" s="214"/>
      <c r="J114" s="215">
        <f>ROUND(I114*H114,2)</f>
        <v>0</v>
      </c>
      <c r="K114" s="211" t="s">
        <v>403</v>
      </c>
      <c r="L114" s="47"/>
      <c r="M114" s="216" t="s">
        <v>19</v>
      </c>
      <c r="N114" s="217" t="s">
        <v>42</v>
      </c>
      <c r="O114" s="87"/>
      <c r="P114" s="218">
        <f>O114*H114</f>
        <v>0</v>
      </c>
      <c r="Q114" s="218">
        <v>2.5018699999999998</v>
      </c>
      <c r="R114" s="218">
        <f>Q114*H114</f>
        <v>2.0315184400000001</v>
      </c>
      <c r="S114" s="218">
        <v>0</v>
      </c>
      <c r="T114" s="219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20" t="s">
        <v>143</v>
      </c>
      <c r="AT114" s="220" t="s">
        <v>138</v>
      </c>
      <c r="AU114" s="220" t="s">
        <v>80</v>
      </c>
      <c r="AY114" s="20" t="s">
        <v>137</v>
      </c>
      <c r="BE114" s="221">
        <f>IF(N114="základní",J114,0)</f>
        <v>0</v>
      </c>
      <c r="BF114" s="221">
        <f>IF(N114="snížená",J114,0)</f>
        <v>0</v>
      </c>
      <c r="BG114" s="221">
        <f>IF(N114="zákl. přenesená",J114,0)</f>
        <v>0</v>
      </c>
      <c r="BH114" s="221">
        <f>IF(N114="sníž. přenesená",J114,0)</f>
        <v>0</v>
      </c>
      <c r="BI114" s="221">
        <f>IF(N114="nulová",J114,0)</f>
        <v>0</v>
      </c>
      <c r="BJ114" s="20" t="s">
        <v>78</v>
      </c>
      <c r="BK114" s="221">
        <f>ROUND(I114*H114,2)</f>
        <v>0</v>
      </c>
      <c r="BL114" s="20" t="s">
        <v>143</v>
      </c>
      <c r="BM114" s="220" t="s">
        <v>906</v>
      </c>
    </row>
    <row r="115" s="2" customFormat="1">
      <c r="A115" s="41"/>
      <c r="B115" s="42"/>
      <c r="C115" s="43"/>
      <c r="D115" s="241" t="s">
        <v>405</v>
      </c>
      <c r="E115" s="43"/>
      <c r="F115" s="242" t="s">
        <v>907</v>
      </c>
      <c r="G115" s="43"/>
      <c r="H115" s="43"/>
      <c r="I115" s="224"/>
      <c r="J115" s="43"/>
      <c r="K115" s="43"/>
      <c r="L115" s="47"/>
      <c r="M115" s="225"/>
      <c r="N115" s="226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405</v>
      </c>
      <c r="AU115" s="20" t="s">
        <v>80</v>
      </c>
    </row>
    <row r="116" s="14" customFormat="1">
      <c r="A116" s="14"/>
      <c r="B116" s="266"/>
      <c r="C116" s="267"/>
      <c r="D116" s="222" t="s">
        <v>425</v>
      </c>
      <c r="E116" s="268" t="s">
        <v>19</v>
      </c>
      <c r="F116" s="269" t="s">
        <v>897</v>
      </c>
      <c r="G116" s="267"/>
      <c r="H116" s="270">
        <v>0.77300000000000002</v>
      </c>
      <c r="I116" s="271"/>
      <c r="J116" s="267"/>
      <c r="K116" s="267"/>
      <c r="L116" s="272"/>
      <c r="M116" s="273"/>
      <c r="N116" s="274"/>
      <c r="O116" s="274"/>
      <c r="P116" s="274"/>
      <c r="Q116" s="274"/>
      <c r="R116" s="274"/>
      <c r="S116" s="274"/>
      <c r="T116" s="275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76" t="s">
        <v>425</v>
      </c>
      <c r="AU116" s="276" t="s">
        <v>80</v>
      </c>
      <c r="AV116" s="14" t="s">
        <v>80</v>
      </c>
      <c r="AW116" s="14" t="s">
        <v>33</v>
      </c>
      <c r="AX116" s="14" t="s">
        <v>78</v>
      </c>
      <c r="AY116" s="276" t="s">
        <v>137</v>
      </c>
    </row>
    <row r="117" s="14" customFormat="1">
      <c r="A117" s="14"/>
      <c r="B117" s="266"/>
      <c r="C117" s="267"/>
      <c r="D117" s="222" t="s">
        <v>425</v>
      </c>
      <c r="E117" s="267"/>
      <c r="F117" s="269" t="s">
        <v>908</v>
      </c>
      <c r="G117" s="267"/>
      <c r="H117" s="270">
        <v>0.81200000000000006</v>
      </c>
      <c r="I117" s="271"/>
      <c r="J117" s="267"/>
      <c r="K117" s="267"/>
      <c r="L117" s="272"/>
      <c r="M117" s="273"/>
      <c r="N117" s="274"/>
      <c r="O117" s="274"/>
      <c r="P117" s="274"/>
      <c r="Q117" s="274"/>
      <c r="R117" s="274"/>
      <c r="S117" s="274"/>
      <c r="T117" s="275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76" t="s">
        <v>425</v>
      </c>
      <c r="AU117" s="276" t="s">
        <v>80</v>
      </c>
      <c r="AV117" s="14" t="s">
        <v>80</v>
      </c>
      <c r="AW117" s="14" t="s">
        <v>4</v>
      </c>
      <c r="AX117" s="14" t="s">
        <v>78</v>
      </c>
      <c r="AY117" s="276" t="s">
        <v>137</v>
      </c>
    </row>
    <row r="118" s="11" customFormat="1" ht="22.8" customHeight="1">
      <c r="A118" s="11"/>
      <c r="B118" s="195"/>
      <c r="C118" s="196"/>
      <c r="D118" s="197" t="s">
        <v>70</v>
      </c>
      <c r="E118" s="239" t="s">
        <v>151</v>
      </c>
      <c r="F118" s="239" t="s">
        <v>712</v>
      </c>
      <c r="G118" s="196"/>
      <c r="H118" s="196"/>
      <c r="I118" s="199"/>
      <c r="J118" s="240">
        <f>BK118</f>
        <v>0</v>
      </c>
      <c r="K118" s="196"/>
      <c r="L118" s="201"/>
      <c r="M118" s="202"/>
      <c r="N118" s="203"/>
      <c r="O118" s="203"/>
      <c r="P118" s="204">
        <f>P119</f>
        <v>0</v>
      </c>
      <c r="Q118" s="203"/>
      <c r="R118" s="204">
        <f>R119</f>
        <v>0.053199999999999997</v>
      </c>
      <c r="S118" s="203"/>
      <c r="T118" s="205">
        <f>T119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06" t="s">
        <v>78</v>
      </c>
      <c r="AT118" s="207" t="s">
        <v>70</v>
      </c>
      <c r="AU118" s="207" t="s">
        <v>78</v>
      </c>
      <c r="AY118" s="206" t="s">
        <v>137</v>
      </c>
      <c r="BK118" s="208">
        <f>BK119</f>
        <v>0</v>
      </c>
    </row>
    <row r="119" s="2" customFormat="1" ht="24.15" customHeight="1">
      <c r="A119" s="41"/>
      <c r="B119" s="42"/>
      <c r="C119" s="209" t="s">
        <v>175</v>
      </c>
      <c r="D119" s="209" t="s">
        <v>138</v>
      </c>
      <c r="E119" s="210" t="s">
        <v>909</v>
      </c>
      <c r="F119" s="211" t="s">
        <v>910</v>
      </c>
      <c r="G119" s="212" t="s">
        <v>628</v>
      </c>
      <c r="H119" s="213">
        <v>380</v>
      </c>
      <c r="I119" s="214"/>
      <c r="J119" s="215">
        <f>ROUND(I119*H119,2)</f>
        <v>0</v>
      </c>
      <c r="K119" s="211" t="s">
        <v>660</v>
      </c>
      <c r="L119" s="47"/>
      <c r="M119" s="216" t="s">
        <v>19</v>
      </c>
      <c r="N119" s="217" t="s">
        <v>42</v>
      </c>
      <c r="O119" s="87"/>
      <c r="P119" s="218">
        <f>O119*H119</f>
        <v>0</v>
      </c>
      <c r="Q119" s="218">
        <v>0.00013999999999999999</v>
      </c>
      <c r="R119" s="218">
        <f>Q119*H119</f>
        <v>0.053199999999999997</v>
      </c>
      <c r="S119" s="218">
        <v>0</v>
      </c>
      <c r="T119" s="219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20" t="s">
        <v>143</v>
      </c>
      <c r="AT119" s="220" t="s">
        <v>138</v>
      </c>
      <c r="AU119" s="220" t="s">
        <v>80</v>
      </c>
      <c r="AY119" s="20" t="s">
        <v>137</v>
      </c>
      <c r="BE119" s="221">
        <f>IF(N119="základní",J119,0)</f>
        <v>0</v>
      </c>
      <c r="BF119" s="221">
        <f>IF(N119="snížená",J119,0)</f>
        <v>0</v>
      </c>
      <c r="BG119" s="221">
        <f>IF(N119="zákl. přenesená",J119,0)</f>
        <v>0</v>
      </c>
      <c r="BH119" s="221">
        <f>IF(N119="sníž. přenesená",J119,0)</f>
        <v>0</v>
      </c>
      <c r="BI119" s="221">
        <f>IF(N119="nulová",J119,0)</f>
        <v>0</v>
      </c>
      <c r="BJ119" s="20" t="s">
        <v>78</v>
      </c>
      <c r="BK119" s="221">
        <f>ROUND(I119*H119,2)</f>
        <v>0</v>
      </c>
      <c r="BL119" s="20" t="s">
        <v>143</v>
      </c>
      <c r="BM119" s="220" t="s">
        <v>911</v>
      </c>
    </row>
    <row r="120" s="11" customFormat="1" ht="22.8" customHeight="1">
      <c r="A120" s="11"/>
      <c r="B120" s="195"/>
      <c r="C120" s="196"/>
      <c r="D120" s="197" t="s">
        <v>70</v>
      </c>
      <c r="E120" s="239" t="s">
        <v>175</v>
      </c>
      <c r="F120" s="239" t="s">
        <v>398</v>
      </c>
      <c r="G120" s="196"/>
      <c r="H120" s="196"/>
      <c r="I120" s="199"/>
      <c r="J120" s="240">
        <f>BK120</f>
        <v>0</v>
      </c>
      <c r="K120" s="196"/>
      <c r="L120" s="201"/>
      <c r="M120" s="202"/>
      <c r="N120" s="203"/>
      <c r="O120" s="203"/>
      <c r="P120" s="204">
        <f>SUM(P121:P132)</f>
        <v>0</v>
      </c>
      <c r="Q120" s="203"/>
      <c r="R120" s="204">
        <f>SUM(R121:R132)</f>
        <v>0</v>
      </c>
      <c r="S120" s="203"/>
      <c r="T120" s="205">
        <f>SUM(T121:T132)</f>
        <v>5.8451300000000002</v>
      </c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R120" s="206" t="s">
        <v>78</v>
      </c>
      <c r="AT120" s="207" t="s">
        <v>70</v>
      </c>
      <c r="AU120" s="207" t="s">
        <v>78</v>
      </c>
      <c r="AY120" s="206" t="s">
        <v>137</v>
      </c>
      <c r="BK120" s="208">
        <f>SUM(BK121:BK132)</f>
        <v>0</v>
      </c>
    </row>
    <row r="121" s="2" customFormat="1" ht="16.5" customHeight="1">
      <c r="A121" s="41"/>
      <c r="B121" s="42"/>
      <c r="C121" s="209" t="s">
        <v>158</v>
      </c>
      <c r="D121" s="209" t="s">
        <v>138</v>
      </c>
      <c r="E121" s="210" t="s">
        <v>912</v>
      </c>
      <c r="F121" s="211" t="s">
        <v>913</v>
      </c>
      <c r="G121" s="212" t="s">
        <v>162</v>
      </c>
      <c r="H121" s="213">
        <v>0.77300000000000002</v>
      </c>
      <c r="I121" s="214"/>
      <c r="J121" s="215">
        <f>ROUND(I121*H121,2)</f>
        <v>0</v>
      </c>
      <c r="K121" s="211" t="s">
        <v>403</v>
      </c>
      <c r="L121" s="47"/>
      <c r="M121" s="216" t="s">
        <v>19</v>
      </c>
      <c r="N121" s="217" t="s">
        <v>42</v>
      </c>
      <c r="O121" s="87"/>
      <c r="P121" s="218">
        <f>O121*H121</f>
        <v>0</v>
      </c>
      <c r="Q121" s="218">
        <v>0</v>
      </c>
      <c r="R121" s="218">
        <f>Q121*H121</f>
        <v>0</v>
      </c>
      <c r="S121" s="218">
        <v>2</v>
      </c>
      <c r="T121" s="219">
        <f>S121*H121</f>
        <v>1.546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20" t="s">
        <v>143</v>
      </c>
      <c r="AT121" s="220" t="s">
        <v>138</v>
      </c>
      <c r="AU121" s="220" t="s">
        <v>80</v>
      </c>
      <c r="AY121" s="20" t="s">
        <v>137</v>
      </c>
      <c r="BE121" s="221">
        <f>IF(N121="základní",J121,0)</f>
        <v>0</v>
      </c>
      <c r="BF121" s="221">
        <f>IF(N121="snížená",J121,0)</f>
        <v>0</v>
      </c>
      <c r="BG121" s="221">
        <f>IF(N121="zákl. přenesená",J121,0)</f>
        <v>0</v>
      </c>
      <c r="BH121" s="221">
        <f>IF(N121="sníž. přenesená",J121,0)</f>
        <v>0</v>
      </c>
      <c r="BI121" s="221">
        <f>IF(N121="nulová",J121,0)</f>
        <v>0</v>
      </c>
      <c r="BJ121" s="20" t="s">
        <v>78</v>
      </c>
      <c r="BK121" s="221">
        <f>ROUND(I121*H121,2)</f>
        <v>0</v>
      </c>
      <c r="BL121" s="20" t="s">
        <v>143</v>
      </c>
      <c r="BM121" s="220" t="s">
        <v>914</v>
      </c>
    </row>
    <row r="122" s="2" customFormat="1">
      <c r="A122" s="41"/>
      <c r="B122" s="42"/>
      <c r="C122" s="43"/>
      <c r="D122" s="241" t="s">
        <v>405</v>
      </c>
      <c r="E122" s="43"/>
      <c r="F122" s="242" t="s">
        <v>915</v>
      </c>
      <c r="G122" s="43"/>
      <c r="H122" s="43"/>
      <c r="I122" s="224"/>
      <c r="J122" s="43"/>
      <c r="K122" s="43"/>
      <c r="L122" s="47"/>
      <c r="M122" s="225"/>
      <c r="N122" s="226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405</v>
      </c>
      <c r="AU122" s="20" t="s">
        <v>80</v>
      </c>
    </row>
    <row r="123" s="14" customFormat="1">
      <c r="A123" s="14"/>
      <c r="B123" s="266"/>
      <c r="C123" s="267"/>
      <c r="D123" s="222" t="s">
        <v>425</v>
      </c>
      <c r="E123" s="268" t="s">
        <v>19</v>
      </c>
      <c r="F123" s="269" t="s">
        <v>916</v>
      </c>
      <c r="G123" s="267"/>
      <c r="H123" s="270">
        <v>0.77300000000000002</v>
      </c>
      <c r="I123" s="271"/>
      <c r="J123" s="267"/>
      <c r="K123" s="267"/>
      <c r="L123" s="272"/>
      <c r="M123" s="273"/>
      <c r="N123" s="274"/>
      <c r="O123" s="274"/>
      <c r="P123" s="274"/>
      <c r="Q123" s="274"/>
      <c r="R123" s="274"/>
      <c r="S123" s="274"/>
      <c r="T123" s="275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76" t="s">
        <v>425</v>
      </c>
      <c r="AU123" s="276" t="s">
        <v>80</v>
      </c>
      <c r="AV123" s="14" t="s">
        <v>80</v>
      </c>
      <c r="AW123" s="14" t="s">
        <v>33</v>
      </c>
      <c r="AX123" s="14" t="s">
        <v>78</v>
      </c>
      <c r="AY123" s="276" t="s">
        <v>137</v>
      </c>
    </row>
    <row r="124" s="2" customFormat="1" ht="37.8" customHeight="1">
      <c r="A124" s="41"/>
      <c r="B124" s="42"/>
      <c r="C124" s="209" t="s">
        <v>187</v>
      </c>
      <c r="D124" s="209" t="s">
        <v>138</v>
      </c>
      <c r="E124" s="210" t="s">
        <v>917</v>
      </c>
      <c r="F124" s="211" t="s">
        <v>918</v>
      </c>
      <c r="G124" s="212" t="s">
        <v>162</v>
      </c>
      <c r="H124" s="213">
        <v>1.315</v>
      </c>
      <c r="I124" s="214"/>
      <c r="J124" s="215">
        <f>ROUND(I124*H124,2)</f>
        <v>0</v>
      </c>
      <c r="K124" s="211" t="s">
        <v>403</v>
      </c>
      <c r="L124" s="47"/>
      <c r="M124" s="216" t="s">
        <v>19</v>
      </c>
      <c r="N124" s="217" t="s">
        <v>42</v>
      </c>
      <c r="O124" s="87"/>
      <c r="P124" s="218">
        <f>O124*H124</f>
        <v>0</v>
      </c>
      <c r="Q124" s="218">
        <v>0</v>
      </c>
      <c r="R124" s="218">
        <f>Q124*H124</f>
        <v>0</v>
      </c>
      <c r="S124" s="218">
        <v>1.95</v>
      </c>
      <c r="T124" s="219">
        <f>S124*H124</f>
        <v>2.5642499999999999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20" t="s">
        <v>143</v>
      </c>
      <c r="AT124" s="220" t="s">
        <v>138</v>
      </c>
      <c r="AU124" s="220" t="s">
        <v>80</v>
      </c>
      <c r="AY124" s="20" t="s">
        <v>137</v>
      </c>
      <c r="BE124" s="221">
        <f>IF(N124="základní",J124,0)</f>
        <v>0</v>
      </c>
      <c r="BF124" s="221">
        <f>IF(N124="snížená",J124,0)</f>
        <v>0</v>
      </c>
      <c r="BG124" s="221">
        <f>IF(N124="zákl. přenesená",J124,0)</f>
        <v>0</v>
      </c>
      <c r="BH124" s="221">
        <f>IF(N124="sníž. přenesená",J124,0)</f>
        <v>0</v>
      </c>
      <c r="BI124" s="221">
        <f>IF(N124="nulová",J124,0)</f>
        <v>0</v>
      </c>
      <c r="BJ124" s="20" t="s">
        <v>78</v>
      </c>
      <c r="BK124" s="221">
        <f>ROUND(I124*H124,2)</f>
        <v>0</v>
      </c>
      <c r="BL124" s="20" t="s">
        <v>143</v>
      </c>
      <c r="BM124" s="220" t="s">
        <v>919</v>
      </c>
    </row>
    <row r="125" s="2" customFormat="1">
      <c r="A125" s="41"/>
      <c r="B125" s="42"/>
      <c r="C125" s="43"/>
      <c r="D125" s="241" t="s">
        <v>405</v>
      </c>
      <c r="E125" s="43"/>
      <c r="F125" s="242" t="s">
        <v>920</v>
      </c>
      <c r="G125" s="43"/>
      <c r="H125" s="43"/>
      <c r="I125" s="224"/>
      <c r="J125" s="43"/>
      <c r="K125" s="43"/>
      <c r="L125" s="47"/>
      <c r="M125" s="225"/>
      <c r="N125" s="226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405</v>
      </c>
      <c r="AU125" s="20" t="s">
        <v>80</v>
      </c>
    </row>
    <row r="126" s="14" customFormat="1">
      <c r="A126" s="14"/>
      <c r="B126" s="266"/>
      <c r="C126" s="267"/>
      <c r="D126" s="222" t="s">
        <v>425</v>
      </c>
      <c r="E126" s="268" t="s">
        <v>19</v>
      </c>
      <c r="F126" s="269" t="s">
        <v>921</v>
      </c>
      <c r="G126" s="267"/>
      <c r="H126" s="270">
        <v>1.315</v>
      </c>
      <c r="I126" s="271"/>
      <c r="J126" s="267"/>
      <c r="K126" s="267"/>
      <c r="L126" s="272"/>
      <c r="M126" s="273"/>
      <c r="N126" s="274"/>
      <c r="O126" s="274"/>
      <c r="P126" s="274"/>
      <c r="Q126" s="274"/>
      <c r="R126" s="274"/>
      <c r="S126" s="274"/>
      <c r="T126" s="275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76" t="s">
        <v>425</v>
      </c>
      <c r="AU126" s="276" t="s">
        <v>80</v>
      </c>
      <c r="AV126" s="14" t="s">
        <v>80</v>
      </c>
      <c r="AW126" s="14" t="s">
        <v>33</v>
      </c>
      <c r="AX126" s="14" t="s">
        <v>78</v>
      </c>
      <c r="AY126" s="276" t="s">
        <v>137</v>
      </c>
    </row>
    <row r="127" s="2" customFormat="1" ht="24.15" customHeight="1">
      <c r="A127" s="41"/>
      <c r="B127" s="42"/>
      <c r="C127" s="209" t="s">
        <v>164</v>
      </c>
      <c r="D127" s="209" t="s">
        <v>138</v>
      </c>
      <c r="E127" s="210" t="s">
        <v>922</v>
      </c>
      <c r="F127" s="211" t="s">
        <v>923</v>
      </c>
      <c r="G127" s="212" t="s">
        <v>169</v>
      </c>
      <c r="H127" s="213">
        <v>7</v>
      </c>
      <c r="I127" s="214"/>
      <c r="J127" s="215">
        <f>ROUND(I127*H127,2)</f>
        <v>0</v>
      </c>
      <c r="K127" s="211" t="s">
        <v>403</v>
      </c>
      <c r="L127" s="47"/>
      <c r="M127" s="216" t="s">
        <v>19</v>
      </c>
      <c r="N127" s="217" t="s">
        <v>42</v>
      </c>
      <c r="O127" s="87"/>
      <c r="P127" s="218">
        <f>O127*H127</f>
        <v>0</v>
      </c>
      <c r="Q127" s="218">
        <v>0</v>
      </c>
      <c r="R127" s="218">
        <f>Q127*H127</f>
        <v>0</v>
      </c>
      <c r="S127" s="218">
        <v>0.070000000000000007</v>
      </c>
      <c r="T127" s="219">
        <f>S127*H127</f>
        <v>0.49000000000000005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20" t="s">
        <v>143</v>
      </c>
      <c r="AT127" s="220" t="s">
        <v>138</v>
      </c>
      <c r="AU127" s="220" t="s">
        <v>80</v>
      </c>
      <c r="AY127" s="20" t="s">
        <v>137</v>
      </c>
      <c r="BE127" s="221">
        <f>IF(N127="základní",J127,0)</f>
        <v>0</v>
      </c>
      <c r="BF127" s="221">
        <f>IF(N127="snížená",J127,0)</f>
        <v>0</v>
      </c>
      <c r="BG127" s="221">
        <f>IF(N127="zákl. přenesená",J127,0)</f>
        <v>0</v>
      </c>
      <c r="BH127" s="221">
        <f>IF(N127="sníž. přenesená",J127,0)</f>
        <v>0</v>
      </c>
      <c r="BI127" s="221">
        <f>IF(N127="nulová",J127,0)</f>
        <v>0</v>
      </c>
      <c r="BJ127" s="20" t="s">
        <v>78</v>
      </c>
      <c r="BK127" s="221">
        <f>ROUND(I127*H127,2)</f>
        <v>0</v>
      </c>
      <c r="BL127" s="20" t="s">
        <v>143</v>
      </c>
      <c r="BM127" s="220" t="s">
        <v>924</v>
      </c>
    </row>
    <row r="128" s="2" customFormat="1">
      <c r="A128" s="41"/>
      <c r="B128" s="42"/>
      <c r="C128" s="43"/>
      <c r="D128" s="241" t="s">
        <v>405</v>
      </c>
      <c r="E128" s="43"/>
      <c r="F128" s="242" t="s">
        <v>925</v>
      </c>
      <c r="G128" s="43"/>
      <c r="H128" s="43"/>
      <c r="I128" s="224"/>
      <c r="J128" s="43"/>
      <c r="K128" s="43"/>
      <c r="L128" s="47"/>
      <c r="M128" s="225"/>
      <c r="N128" s="226"/>
      <c r="O128" s="87"/>
      <c r="P128" s="87"/>
      <c r="Q128" s="87"/>
      <c r="R128" s="87"/>
      <c r="S128" s="87"/>
      <c r="T128" s="88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405</v>
      </c>
      <c r="AU128" s="20" t="s">
        <v>80</v>
      </c>
    </row>
    <row r="129" s="14" customFormat="1">
      <c r="A129" s="14"/>
      <c r="B129" s="266"/>
      <c r="C129" s="267"/>
      <c r="D129" s="222" t="s">
        <v>425</v>
      </c>
      <c r="E129" s="268" t="s">
        <v>19</v>
      </c>
      <c r="F129" s="269" t="s">
        <v>926</v>
      </c>
      <c r="G129" s="267"/>
      <c r="H129" s="270">
        <v>7</v>
      </c>
      <c r="I129" s="271"/>
      <c r="J129" s="267"/>
      <c r="K129" s="267"/>
      <c r="L129" s="272"/>
      <c r="M129" s="273"/>
      <c r="N129" s="274"/>
      <c r="O129" s="274"/>
      <c r="P129" s="274"/>
      <c r="Q129" s="274"/>
      <c r="R129" s="274"/>
      <c r="S129" s="274"/>
      <c r="T129" s="275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76" t="s">
        <v>425</v>
      </c>
      <c r="AU129" s="276" t="s">
        <v>80</v>
      </c>
      <c r="AV129" s="14" t="s">
        <v>80</v>
      </c>
      <c r="AW129" s="14" t="s">
        <v>33</v>
      </c>
      <c r="AX129" s="14" t="s">
        <v>78</v>
      </c>
      <c r="AY129" s="276" t="s">
        <v>137</v>
      </c>
    </row>
    <row r="130" s="2" customFormat="1" ht="24.15" customHeight="1">
      <c r="A130" s="41"/>
      <c r="B130" s="42"/>
      <c r="C130" s="209" t="s">
        <v>195</v>
      </c>
      <c r="D130" s="209" t="s">
        <v>138</v>
      </c>
      <c r="E130" s="210" t="s">
        <v>927</v>
      </c>
      <c r="F130" s="211" t="s">
        <v>928</v>
      </c>
      <c r="G130" s="212" t="s">
        <v>141</v>
      </c>
      <c r="H130" s="213">
        <v>3.4580000000000002</v>
      </c>
      <c r="I130" s="214"/>
      <c r="J130" s="215">
        <f>ROUND(I130*H130,2)</f>
        <v>0</v>
      </c>
      <c r="K130" s="211" t="s">
        <v>403</v>
      </c>
      <c r="L130" s="47"/>
      <c r="M130" s="216" t="s">
        <v>19</v>
      </c>
      <c r="N130" s="217" t="s">
        <v>42</v>
      </c>
      <c r="O130" s="87"/>
      <c r="P130" s="218">
        <f>O130*H130</f>
        <v>0</v>
      </c>
      <c r="Q130" s="218">
        <v>0</v>
      </c>
      <c r="R130" s="218">
        <f>Q130*H130</f>
        <v>0</v>
      </c>
      <c r="S130" s="218">
        <v>0.35999999999999999</v>
      </c>
      <c r="T130" s="219">
        <f>S130*H130</f>
        <v>1.24488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20" t="s">
        <v>143</v>
      </c>
      <c r="AT130" s="220" t="s">
        <v>138</v>
      </c>
      <c r="AU130" s="220" t="s">
        <v>80</v>
      </c>
      <c r="AY130" s="20" t="s">
        <v>137</v>
      </c>
      <c r="BE130" s="221">
        <f>IF(N130="základní",J130,0)</f>
        <v>0</v>
      </c>
      <c r="BF130" s="221">
        <f>IF(N130="snížená",J130,0)</f>
        <v>0</v>
      </c>
      <c r="BG130" s="221">
        <f>IF(N130="zákl. přenesená",J130,0)</f>
        <v>0</v>
      </c>
      <c r="BH130" s="221">
        <f>IF(N130="sníž. přenesená",J130,0)</f>
        <v>0</v>
      </c>
      <c r="BI130" s="221">
        <f>IF(N130="nulová",J130,0)</f>
        <v>0</v>
      </c>
      <c r="BJ130" s="20" t="s">
        <v>78</v>
      </c>
      <c r="BK130" s="221">
        <f>ROUND(I130*H130,2)</f>
        <v>0</v>
      </c>
      <c r="BL130" s="20" t="s">
        <v>143</v>
      </c>
      <c r="BM130" s="220" t="s">
        <v>929</v>
      </c>
    </row>
    <row r="131" s="2" customFormat="1">
      <c r="A131" s="41"/>
      <c r="B131" s="42"/>
      <c r="C131" s="43"/>
      <c r="D131" s="241" t="s">
        <v>405</v>
      </c>
      <c r="E131" s="43"/>
      <c r="F131" s="242" t="s">
        <v>930</v>
      </c>
      <c r="G131" s="43"/>
      <c r="H131" s="43"/>
      <c r="I131" s="224"/>
      <c r="J131" s="43"/>
      <c r="K131" s="43"/>
      <c r="L131" s="47"/>
      <c r="M131" s="225"/>
      <c r="N131" s="226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20" t="s">
        <v>405</v>
      </c>
      <c r="AU131" s="20" t="s">
        <v>80</v>
      </c>
    </row>
    <row r="132" s="14" customFormat="1">
      <c r="A132" s="14"/>
      <c r="B132" s="266"/>
      <c r="C132" s="267"/>
      <c r="D132" s="222" t="s">
        <v>425</v>
      </c>
      <c r="E132" s="268" t="s">
        <v>19</v>
      </c>
      <c r="F132" s="269" t="s">
        <v>931</v>
      </c>
      <c r="G132" s="267"/>
      <c r="H132" s="270">
        <v>3.4580000000000002</v>
      </c>
      <c r="I132" s="271"/>
      <c r="J132" s="267"/>
      <c r="K132" s="267"/>
      <c r="L132" s="272"/>
      <c r="M132" s="273"/>
      <c r="N132" s="274"/>
      <c r="O132" s="274"/>
      <c r="P132" s="274"/>
      <c r="Q132" s="274"/>
      <c r="R132" s="274"/>
      <c r="S132" s="274"/>
      <c r="T132" s="275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76" t="s">
        <v>425</v>
      </c>
      <c r="AU132" s="276" t="s">
        <v>80</v>
      </c>
      <c r="AV132" s="14" t="s">
        <v>80</v>
      </c>
      <c r="AW132" s="14" t="s">
        <v>33</v>
      </c>
      <c r="AX132" s="14" t="s">
        <v>78</v>
      </c>
      <c r="AY132" s="276" t="s">
        <v>137</v>
      </c>
    </row>
    <row r="133" s="11" customFormat="1" ht="22.8" customHeight="1">
      <c r="A133" s="11"/>
      <c r="B133" s="195"/>
      <c r="C133" s="196"/>
      <c r="D133" s="197" t="s">
        <v>70</v>
      </c>
      <c r="E133" s="239" t="s">
        <v>769</v>
      </c>
      <c r="F133" s="239" t="s">
        <v>770</v>
      </c>
      <c r="G133" s="196"/>
      <c r="H133" s="196"/>
      <c r="I133" s="199"/>
      <c r="J133" s="240">
        <f>BK133</f>
        <v>0</v>
      </c>
      <c r="K133" s="196"/>
      <c r="L133" s="201"/>
      <c r="M133" s="202"/>
      <c r="N133" s="203"/>
      <c r="O133" s="203"/>
      <c r="P133" s="204">
        <f>SUM(P134:P143)</f>
        <v>0</v>
      </c>
      <c r="Q133" s="203"/>
      <c r="R133" s="204">
        <f>SUM(R134:R143)</f>
        <v>0</v>
      </c>
      <c r="S133" s="203"/>
      <c r="T133" s="205">
        <f>SUM(T134:T143)</f>
        <v>0</v>
      </c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R133" s="206" t="s">
        <v>78</v>
      </c>
      <c r="AT133" s="207" t="s">
        <v>70</v>
      </c>
      <c r="AU133" s="207" t="s">
        <v>78</v>
      </c>
      <c r="AY133" s="206" t="s">
        <v>137</v>
      </c>
      <c r="BK133" s="208">
        <f>SUM(BK134:BK143)</f>
        <v>0</v>
      </c>
    </row>
    <row r="134" s="2" customFormat="1" ht="24.15" customHeight="1">
      <c r="A134" s="41"/>
      <c r="B134" s="42"/>
      <c r="C134" s="209" t="s">
        <v>170</v>
      </c>
      <c r="D134" s="209" t="s">
        <v>138</v>
      </c>
      <c r="E134" s="210" t="s">
        <v>771</v>
      </c>
      <c r="F134" s="211" t="s">
        <v>772</v>
      </c>
      <c r="G134" s="212" t="s">
        <v>193</v>
      </c>
      <c r="H134" s="213">
        <v>5.8449999999999998</v>
      </c>
      <c r="I134" s="214"/>
      <c r="J134" s="215">
        <f>ROUND(I134*H134,2)</f>
        <v>0</v>
      </c>
      <c r="K134" s="211" t="s">
        <v>403</v>
      </c>
      <c r="L134" s="47"/>
      <c r="M134" s="216" t="s">
        <v>19</v>
      </c>
      <c r="N134" s="217" t="s">
        <v>42</v>
      </c>
      <c r="O134" s="87"/>
      <c r="P134" s="218">
        <f>O134*H134</f>
        <v>0</v>
      </c>
      <c r="Q134" s="218">
        <v>0</v>
      </c>
      <c r="R134" s="218">
        <f>Q134*H134</f>
        <v>0</v>
      </c>
      <c r="S134" s="218">
        <v>0</v>
      </c>
      <c r="T134" s="219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20" t="s">
        <v>143</v>
      </c>
      <c r="AT134" s="220" t="s">
        <v>138</v>
      </c>
      <c r="AU134" s="220" t="s">
        <v>80</v>
      </c>
      <c r="AY134" s="20" t="s">
        <v>137</v>
      </c>
      <c r="BE134" s="221">
        <f>IF(N134="základní",J134,0)</f>
        <v>0</v>
      </c>
      <c r="BF134" s="221">
        <f>IF(N134="snížená",J134,0)</f>
        <v>0</v>
      </c>
      <c r="BG134" s="221">
        <f>IF(N134="zákl. přenesená",J134,0)</f>
        <v>0</v>
      </c>
      <c r="BH134" s="221">
        <f>IF(N134="sníž. přenesená",J134,0)</f>
        <v>0</v>
      </c>
      <c r="BI134" s="221">
        <f>IF(N134="nulová",J134,0)</f>
        <v>0</v>
      </c>
      <c r="BJ134" s="20" t="s">
        <v>78</v>
      </c>
      <c r="BK134" s="221">
        <f>ROUND(I134*H134,2)</f>
        <v>0</v>
      </c>
      <c r="BL134" s="20" t="s">
        <v>143</v>
      </c>
      <c r="BM134" s="220" t="s">
        <v>932</v>
      </c>
    </row>
    <row r="135" s="2" customFormat="1">
      <c r="A135" s="41"/>
      <c r="B135" s="42"/>
      <c r="C135" s="43"/>
      <c r="D135" s="241" t="s">
        <v>405</v>
      </c>
      <c r="E135" s="43"/>
      <c r="F135" s="242" t="s">
        <v>774</v>
      </c>
      <c r="G135" s="43"/>
      <c r="H135" s="43"/>
      <c r="I135" s="224"/>
      <c r="J135" s="43"/>
      <c r="K135" s="43"/>
      <c r="L135" s="47"/>
      <c r="M135" s="225"/>
      <c r="N135" s="226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405</v>
      </c>
      <c r="AU135" s="20" t="s">
        <v>80</v>
      </c>
    </row>
    <row r="136" s="2" customFormat="1" ht="33" customHeight="1">
      <c r="A136" s="41"/>
      <c r="B136" s="42"/>
      <c r="C136" s="209" t="s">
        <v>8</v>
      </c>
      <c r="D136" s="209" t="s">
        <v>138</v>
      </c>
      <c r="E136" s="210" t="s">
        <v>775</v>
      </c>
      <c r="F136" s="211" t="s">
        <v>776</v>
      </c>
      <c r="G136" s="212" t="s">
        <v>193</v>
      </c>
      <c r="H136" s="213">
        <v>5.8449999999999998</v>
      </c>
      <c r="I136" s="214"/>
      <c r="J136" s="215">
        <f>ROUND(I136*H136,2)</f>
        <v>0</v>
      </c>
      <c r="K136" s="211" t="s">
        <v>403</v>
      </c>
      <c r="L136" s="47"/>
      <c r="M136" s="216" t="s">
        <v>19</v>
      </c>
      <c r="N136" s="217" t="s">
        <v>42</v>
      </c>
      <c r="O136" s="87"/>
      <c r="P136" s="218">
        <f>O136*H136</f>
        <v>0</v>
      </c>
      <c r="Q136" s="218">
        <v>0</v>
      </c>
      <c r="R136" s="218">
        <f>Q136*H136</f>
        <v>0</v>
      </c>
      <c r="S136" s="218">
        <v>0</v>
      </c>
      <c r="T136" s="219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20" t="s">
        <v>143</v>
      </c>
      <c r="AT136" s="220" t="s">
        <v>138</v>
      </c>
      <c r="AU136" s="220" t="s">
        <v>80</v>
      </c>
      <c r="AY136" s="20" t="s">
        <v>137</v>
      </c>
      <c r="BE136" s="221">
        <f>IF(N136="základní",J136,0)</f>
        <v>0</v>
      </c>
      <c r="BF136" s="221">
        <f>IF(N136="snížená",J136,0)</f>
        <v>0</v>
      </c>
      <c r="BG136" s="221">
        <f>IF(N136="zákl. přenesená",J136,0)</f>
        <v>0</v>
      </c>
      <c r="BH136" s="221">
        <f>IF(N136="sníž. přenesená",J136,0)</f>
        <v>0</v>
      </c>
      <c r="BI136" s="221">
        <f>IF(N136="nulová",J136,0)</f>
        <v>0</v>
      </c>
      <c r="BJ136" s="20" t="s">
        <v>78</v>
      </c>
      <c r="BK136" s="221">
        <f>ROUND(I136*H136,2)</f>
        <v>0</v>
      </c>
      <c r="BL136" s="20" t="s">
        <v>143</v>
      </c>
      <c r="BM136" s="220" t="s">
        <v>933</v>
      </c>
    </row>
    <row r="137" s="2" customFormat="1">
      <c r="A137" s="41"/>
      <c r="B137" s="42"/>
      <c r="C137" s="43"/>
      <c r="D137" s="241" t="s">
        <v>405</v>
      </c>
      <c r="E137" s="43"/>
      <c r="F137" s="242" t="s">
        <v>778</v>
      </c>
      <c r="G137" s="43"/>
      <c r="H137" s="43"/>
      <c r="I137" s="224"/>
      <c r="J137" s="43"/>
      <c r="K137" s="43"/>
      <c r="L137" s="47"/>
      <c r="M137" s="225"/>
      <c r="N137" s="226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405</v>
      </c>
      <c r="AU137" s="20" t="s">
        <v>80</v>
      </c>
    </row>
    <row r="138" s="2" customFormat="1" ht="44.25" customHeight="1">
      <c r="A138" s="41"/>
      <c r="B138" s="42"/>
      <c r="C138" s="209" t="s">
        <v>174</v>
      </c>
      <c r="D138" s="209" t="s">
        <v>138</v>
      </c>
      <c r="E138" s="210" t="s">
        <v>779</v>
      </c>
      <c r="F138" s="211" t="s">
        <v>780</v>
      </c>
      <c r="G138" s="212" t="s">
        <v>193</v>
      </c>
      <c r="H138" s="213">
        <v>52.604999999999997</v>
      </c>
      <c r="I138" s="214"/>
      <c r="J138" s="215">
        <f>ROUND(I138*H138,2)</f>
        <v>0</v>
      </c>
      <c r="K138" s="211" t="s">
        <v>403</v>
      </c>
      <c r="L138" s="47"/>
      <c r="M138" s="216" t="s">
        <v>19</v>
      </c>
      <c r="N138" s="217" t="s">
        <v>42</v>
      </c>
      <c r="O138" s="87"/>
      <c r="P138" s="218">
        <f>O138*H138</f>
        <v>0</v>
      </c>
      <c r="Q138" s="218">
        <v>0</v>
      </c>
      <c r="R138" s="218">
        <f>Q138*H138</f>
        <v>0</v>
      </c>
      <c r="S138" s="218">
        <v>0</v>
      </c>
      <c r="T138" s="219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20" t="s">
        <v>143</v>
      </c>
      <c r="AT138" s="220" t="s">
        <v>138</v>
      </c>
      <c r="AU138" s="220" t="s">
        <v>80</v>
      </c>
      <c r="AY138" s="20" t="s">
        <v>137</v>
      </c>
      <c r="BE138" s="221">
        <f>IF(N138="základní",J138,0)</f>
        <v>0</v>
      </c>
      <c r="BF138" s="221">
        <f>IF(N138="snížená",J138,0)</f>
        <v>0</v>
      </c>
      <c r="BG138" s="221">
        <f>IF(N138="zákl. přenesená",J138,0)</f>
        <v>0</v>
      </c>
      <c r="BH138" s="221">
        <f>IF(N138="sníž. přenesená",J138,0)</f>
        <v>0</v>
      </c>
      <c r="BI138" s="221">
        <f>IF(N138="nulová",J138,0)</f>
        <v>0</v>
      </c>
      <c r="BJ138" s="20" t="s">
        <v>78</v>
      </c>
      <c r="BK138" s="221">
        <f>ROUND(I138*H138,2)</f>
        <v>0</v>
      </c>
      <c r="BL138" s="20" t="s">
        <v>143</v>
      </c>
      <c r="BM138" s="220" t="s">
        <v>934</v>
      </c>
    </row>
    <row r="139" s="2" customFormat="1">
      <c r="A139" s="41"/>
      <c r="B139" s="42"/>
      <c r="C139" s="43"/>
      <c r="D139" s="241" t="s">
        <v>405</v>
      </c>
      <c r="E139" s="43"/>
      <c r="F139" s="242" t="s">
        <v>782</v>
      </c>
      <c r="G139" s="43"/>
      <c r="H139" s="43"/>
      <c r="I139" s="224"/>
      <c r="J139" s="43"/>
      <c r="K139" s="43"/>
      <c r="L139" s="47"/>
      <c r="M139" s="225"/>
      <c r="N139" s="226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405</v>
      </c>
      <c r="AU139" s="20" t="s">
        <v>80</v>
      </c>
    </row>
    <row r="140" s="2" customFormat="1">
      <c r="A140" s="41"/>
      <c r="B140" s="42"/>
      <c r="C140" s="43"/>
      <c r="D140" s="222" t="s">
        <v>144</v>
      </c>
      <c r="E140" s="43"/>
      <c r="F140" s="223" t="s">
        <v>783</v>
      </c>
      <c r="G140" s="43"/>
      <c r="H140" s="43"/>
      <c r="I140" s="224"/>
      <c r="J140" s="43"/>
      <c r="K140" s="43"/>
      <c r="L140" s="47"/>
      <c r="M140" s="225"/>
      <c r="N140" s="226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144</v>
      </c>
      <c r="AU140" s="20" t="s">
        <v>80</v>
      </c>
    </row>
    <row r="141" s="14" customFormat="1">
      <c r="A141" s="14"/>
      <c r="B141" s="266"/>
      <c r="C141" s="267"/>
      <c r="D141" s="222" t="s">
        <v>425</v>
      </c>
      <c r="E141" s="267"/>
      <c r="F141" s="269" t="s">
        <v>935</v>
      </c>
      <c r="G141" s="267"/>
      <c r="H141" s="270">
        <v>52.604999999999997</v>
      </c>
      <c r="I141" s="271"/>
      <c r="J141" s="267"/>
      <c r="K141" s="267"/>
      <c r="L141" s="272"/>
      <c r="M141" s="273"/>
      <c r="N141" s="274"/>
      <c r="O141" s="274"/>
      <c r="P141" s="274"/>
      <c r="Q141" s="274"/>
      <c r="R141" s="274"/>
      <c r="S141" s="274"/>
      <c r="T141" s="275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76" t="s">
        <v>425</v>
      </c>
      <c r="AU141" s="276" t="s">
        <v>80</v>
      </c>
      <c r="AV141" s="14" t="s">
        <v>80</v>
      </c>
      <c r="AW141" s="14" t="s">
        <v>4</v>
      </c>
      <c r="AX141" s="14" t="s">
        <v>78</v>
      </c>
      <c r="AY141" s="276" t="s">
        <v>137</v>
      </c>
    </row>
    <row r="142" s="2" customFormat="1" ht="49.05" customHeight="1">
      <c r="A142" s="41"/>
      <c r="B142" s="42"/>
      <c r="C142" s="209" t="s">
        <v>211</v>
      </c>
      <c r="D142" s="209" t="s">
        <v>138</v>
      </c>
      <c r="E142" s="210" t="s">
        <v>786</v>
      </c>
      <c r="F142" s="211" t="s">
        <v>787</v>
      </c>
      <c r="G142" s="212" t="s">
        <v>193</v>
      </c>
      <c r="H142" s="213">
        <v>5.8449999999999998</v>
      </c>
      <c r="I142" s="214"/>
      <c r="J142" s="215">
        <f>ROUND(I142*H142,2)</f>
        <v>0</v>
      </c>
      <c r="K142" s="211" t="s">
        <v>403</v>
      </c>
      <c r="L142" s="47"/>
      <c r="M142" s="216" t="s">
        <v>19</v>
      </c>
      <c r="N142" s="217" t="s">
        <v>42</v>
      </c>
      <c r="O142" s="87"/>
      <c r="P142" s="218">
        <f>O142*H142</f>
        <v>0</v>
      </c>
      <c r="Q142" s="218">
        <v>0</v>
      </c>
      <c r="R142" s="218">
        <f>Q142*H142</f>
        <v>0</v>
      </c>
      <c r="S142" s="218">
        <v>0</v>
      </c>
      <c r="T142" s="219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20" t="s">
        <v>143</v>
      </c>
      <c r="AT142" s="220" t="s">
        <v>138</v>
      </c>
      <c r="AU142" s="220" t="s">
        <v>80</v>
      </c>
      <c r="AY142" s="20" t="s">
        <v>137</v>
      </c>
      <c r="BE142" s="221">
        <f>IF(N142="základní",J142,0)</f>
        <v>0</v>
      </c>
      <c r="BF142" s="221">
        <f>IF(N142="snížená",J142,0)</f>
        <v>0</v>
      </c>
      <c r="BG142" s="221">
        <f>IF(N142="zákl. přenesená",J142,0)</f>
        <v>0</v>
      </c>
      <c r="BH142" s="221">
        <f>IF(N142="sníž. přenesená",J142,0)</f>
        <v>0</v>
      </c>
      <c r="BI142" s="221">
        <f>IF(N142="nulová",J142,0)</f>
        <v>0</v>
      </c>
      <c r="BJ142" s="20" t="s">
        <v>78</v>
      </c>
      <c r="BK142" s="221">
        <f>ROUND(I142*H142,2)</f>
        <v>0</v>
      </c>
      <c r="BL142" s="20" t="s">
        <v>143</v>
      </c>
      <c r="BM142" s="220" t="s">
        <v>936</v>
      </c>
    </row>
    <row r="143" s="2" customFormat="1">
      <c r="A143" s="41"/>
      <c r="B143" s="42"/>
      <c r="C143" s="43"/>
      <c r="D143" s="241" t="s">
        <v>405</v>
      </c>
      <c r="E143" s="43"/>
      <c r="F143" s="242" t="s">
        <v>789</v>
      </c>
      <c r="G143" s="43"/>
      <c r="H143" s="43"/>
      <c r="I143" s="224"/>
      <c r="J143" s="43"/>
      <c r="K143" s="43"/>
      <c r="L143" s="47"/>
      <c r="M143" s="225"/>
      <c r="N143" s="226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405</v>
      </c>
      <c r="AU143" s="20" t="s">
        <v>80</v>
      </c>
    </row>
    <row r="144" s="11" customFormat="1" ht="25.92" customHeight="1">
      <c r="A144" s="11"/>
      <c r="B144" s="195"/>
      <c r="C144" s="196"/>
      <c r="D144" s="197" t="s">
        <v>70</v>
      </c>
      <c r="E144" s="198" t="s">
        <v>399</v>
      </c>
      <c r="F144" s="198" t="s">
        <v>400</v>
      </c>
      <c r="G144" s="196"/>
      <c r="H144" s="196"/>
      <c r="I144" s="199"/>
      <c r="J144" s="200">
        <f>BK144</f>
        <v>0</v>
      </c>
      <c r="K144" s="196"/>
      <c r="L144" s="201"/>
      <c r="M144" s="202"/>
      <c r="N144" s="203"/>
      <c r="O144" s="203"/>
      <c r="P144" s="204">
        <f>P145</f>
        <v>0</v>
      </c>
      <c r="Q144" s="203"/>
      <c r="R144" s="204">
        <f>R145</f>
        <v>6.3079166999999998</v>
      </c>
      <c r="S144" s="203"/>
      <c r="T144" s="205">
        <f>T145</f>
        <v>0</v>
      </c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R144" s="206" t="s">
        <v>80</v>
      </c>
      <c r="AT144" s="207" t="s">
        <v>70</v>
      </c>
      <c r="AU144" s="207" t="s">
        <v>71</v>
      </c>
      <c r="AY144" s="206" t="s">
        <v>137</v>
      </c>
      <c r="BK144" s="208">
        <f>BK145</f>
        <v>0</v>
      </c>
    </row>
    <row r="145" s="11" customFormat="1" ht="22.8" customHeight="1">
      <c r="A145" s="11"/>
      <c r="B145" s="195"/>
      <c r="C145" s="196"/>
      <c r="D145" s="197" t="s">
        <v>70</v>
      </c>
      <c r="E145" s="239" t="s">
        <v>842</v>
      </c>
      <c r="F145" s="239" t="s">
        <v>843</v>
      </c>
      <c r="G145" s="196"/>
      <c r="H145" s="196"/>
      <c r="I145" s="199"/>
      <c r="J145" s="240">
        <f>BK145</f>
        <v>0</v>
      </c>
      <c r="K145" s="196"/>
      <c r="L145" s="201"/>
      <c r="M145" s="202"/>
      <c r="N145" s="203"/>
      <c r="O145" s="203"/>
      <c r="P145" s="204">
        <f>SUM(P146:P160)</f>
        <v>0</v>
      </c>
      <c r="Q145" s="203"/>
      <c r="R145" s="204">
        <f>SUM(R146:R160)</f>
        <v>6.3079166999999998</v>
      </c>
      <c r="S145" s="203"/>
      <c r="T145" s="205">
        <f>SUM(T146:T160)</f>
        <v>0</v>
      </c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R145" s="206" t="s">
        <v>80</v>
      </c>
      <c r="AT145" s="207" t="s">
        <v>70</v>
      </c>
      <c r="AU145" s="207" t="s">
        <v>78</v>
      </c>
      <c r="AY145" s="206" t="s">
        <v>137</v>
      </c>
      <c r="BK145" s="208">
        <f>SUM(BK146:BK160)</f>
        <v>0</v>
      </c>
    </row>
    <row r="146" s="2" customFormat="1" ht="37.8" customHeight="1">
      <c r="A146" s="41"/>
      <c r="B146" s="42"/>
      <c r="C146" s="209" t="s">
        <v>179</v>
      </c>
      <c r="D146" s="209" t="s">
        <v>138</v>
      </c>
      <c r="E146" s="210" t="s">
        <v>937</v>
      </c>
      <c r="F146" s="211" t="s">
        <v>938</v>
      </c>
      <c r="G146" s="212" t="s">
        <v>169</v>
      </c>
      <c r="H146" s="213">
        <v>1.8</v>
      </c>
      <c r="I146" s="214"/>
      <c r="J146" s="215">
        <f>ROUND(I146*H146,2)</f>
        <v>0</v>
      </c>
      <c r="K146" s="211" t="s">
        <v>403</v>
      </c>
      <c r="L146" s="47"/>
      <c r="M146" s="216" t="s">
        <v>19</v>
      </c>
      <c r="N146" s="217" t="s">
        <v>42</v>
      </c>
      <c r="O146" s="87"/>
      <c r="P146" s="218">
        <f>O146*H146</f>
        <v>0</v>
      </c>
      <c r="Q146" s="218">
        <v>0</v>
      </c>
      <c r="R146" s="218">
        <f>Q146*H146</f>
        <v>0</v>
      </c>
      <c r="S146" s="218">
        <v>0</v>
      </c>
      <c r="T146" s="219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20" t="s">
        <v>174</v>
      </c>
      <c r="AT146" s="220" t="s">
        <v>138</v>
      </c>
      <c r="AU146" s="220" t="s">
        <v>80</v>
      </c>
      <c r="AY146" s="20" t="s">
        <v>137</v>
      </c>
      <c r="BE146" s="221">
        <f>IF(N146="základní",J146,0)</f>
        <v>0</v>
      </c>
      <c r="BF146" s="221">
        <f>IF(N146="snížená",J146,0)</f>
        <v>0</v>
      </c>
      <c r="BG146" s="221">
        <f>IF(N146="zákl. přenesená",J146,0)</f>
        <v>0</v>
      </c>
      <c r="BH146" s="221">
        <f>IF(N146="sníž. přenesená",J146,0)</f>
        <v>0</v>
      </c>
      <c r="BI146" s="221">
        <f>IF(N146="nulová",J146,0)</f>
        <v>0</v>
      </c>
      <c r="BJ146" s="20" t="s">
        <v>78</v>
      </c>
      <c r="BK146" s="221">
        <f>ROUND(I146*H146,2)</f>
        <v>0</v>
      </c>
      <c r="BL146" s="20" t="s">
        <v>174</v>
      </c>
      <c r="BM146" s="220" t="s">
        <v>939</v>
      </c>
    </row>
    <row r="147" s="2" customFormat="1">
      <c r="A147" s="41"/>
      <c r="B147" s="42"/>
      <c r="C147" s="43"/>
      <c r="D147" s="241" t="s">
        <v>405</v>
      </c>
      <c r="E147" s="43"/>
      <c r="F147" s="242" t="s">
        <v>940</v>
      </c>
      <c r="G147" s="43"/>
      <c r="H147" s="43"/>
      <c r="I147" s="224"/>
      <c r="J147" s="43"/>
      <c r="K147" s="43"/>
      <c r="L147" s="47"/>
      <c r="M147" s="225"/>
      <c r="N147" s="226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20" t="s">
        <v>405</v>
      </c>
      <c r="AU147" s="20" t="s">
        <v>80</v>
      </c>
    </row>
    <row r="148" s="2" customFormat="1">
      <c r="A148" s="41"/>
      <c r="B148" s="42"/>
      <c r="C148" s="43"/>
      <c r="D148" s="222" t="s">
        <v>144</v>
      </c>
      <c r="E148" s="43"/>
      <c r="F148" s="223" t="s">
        <v>941</v>
      </c>
      <c r="G148" s="43"/>
      <c r="H148" s="43"/>
      <c r="I148" s="224"/>
      <c r="J148" s="43"/>
      <c r="K148" s="43"/>
      <c r="L148" s="47"/>
      <c r="M148" s="225"/>
      <c r="N148" s="226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20" t="s">
        <v>144</v>
      </c>
      <c r="AU148" s="20" t="s">
        <v>80</v>
      </c>
    </row>
    <row r="149" s="2" customFormat="1" ht="16.5" customHeight="1">
      <c r="A149" s="41"/>
      <c r="B149" s="42"/>
      <c r="C149" s="256" t="s">
        <v>221</v>
      </c>
      <c r="D149" s="256" t="s">
        <v>421</v>
      </c>
      <c r="E149" s="257" t="s">
        <v>942</v>
      </c>
      <c r="F149" s="258" t="s">
        <v>943</v>
      </c>
      <c r="G149" s="259" t="s">
        <v>628</v>
      </c>
      <c r="H149" s="260">
        <v>238.03</v>
      </c>
      <c r="I149" s="261"/>
      <c r="J149" s="262">
        <f>ROUND(I149*H149,2)</f>
        <v>0</v>
      </c>
      <c r="K149" s="258" t="s">
        <v>660</v>
      </c>
      <c r="L149" s="263"/>
      <c r="M149" s="264" t="s">
        <v>19</v>
      </c>
      <c r="N149" s="265" t="s">
        <v>42</v>
      </c>
      <c r="O149" s="87"/>
      <c r="P149" s="218">
        <f>O149*H149</f>
        <v>0</v>
      </c>
      <c r="Q149" s="218">
        <v>0.024</v>
      </c>
      <c r="R149" s="218">
        <f>Q149*H149</f>
        <v>5.71272</v>
      </c>
      <c r="S149" s="218">
        <v>0</v>
      </c>
      <c r="T149" s="219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20" t="s">
        <v>210</v>
      </c>
      <c r="AT149" s="220" t="s">
        <v>421</v>
      </c>
      <c r="AU149" s="220" t="s">
        <v>80</v>
      </c>
      <c r="AY149" s="20" t="s">
        <v>137</v>
      </c>
      <c r="BE149" s="221">
        <f>IF(N149="základní",J149,0)</f>
        <v>0</v>
      </c>
      <c r="BF149" s="221">
        <f>IF(N149="snížená",J149,0)</f>
        <v>0</v>
      </c>
      <c r="BG149" s="221">
        <f>IF(N149="zákl. přenesená",J149,0)</f>
        <v>0</v>
      </c>
      <c r="BH149" s="221">
        <f>IF(N149="sníž. přenesená",J149,0)</f>
        <v>0</v>
      </c>
      <c r="BI149" s="221">
        <f>IF(N149="nulová",J149,0)</f>
        <v>0</v>
      </c>
      <c r="BJ149" s="20" t="s">
        <v>78</v>
      </c>
      <c r="BK149" s="221">
        <f>ROUND(I149*H149,2)</f>
        <v>0</v>
      </c>
      <c r="BL149" s="20" t="s">
        <v>174</v>
      </c>
      <c r="BM149" s="220" t="s">
        <v>944</v>
      </c>
    </row>
    <row r="150" s="2" customFormat="1" ht="16.5" customHeight="1">
      <c r="A150" s="41"/>
      <c r="B150" s="42"/>
      <c r="C150" s="256" t="s">
        <v>185</v>
      </c>
      <c r="D150" s="256" t="s">
        <v>421</v>
      </c>
      <c r="E150" s="257" t="s">
        <v>945</v>
      </c>
      <c r="F150" s="258" t="s">
        <v>946</v>
      </c>
      <c r="G150" s="259" t="s">
        <v>628</v>
      </c>
      <c r="H150" s="260">
        <v>20.768999999999998</v>
      </c>
      <c r="I150" s="261"/>
      <c r="J150" s="262">
        <f>ROUND(I150*H150,2)</f>
        <v>0</v>
      </c>
      <c r="K150" s="258" t="s">
        <v>660</v>
      </c>
      <c r="L150" s="263"/>
      <c r="M150" s="264" t="s">
        <v>19</v>
      </c>
      <c r="N150" s="265" t="s">
        <v>42</v>
      </c>
      <c r="O150" s="87"/>
      <c r="P150" s="218">
        <f>O150*H150</f>
        <v>0</v>
      </c>
      <c r="Q150" s="218">
        <v>0.024</v>
      </c>
      <c r="R150" s="218">
        <f>Q150*H150</f>
        <v>0.49845599999999995</v>
      </c>
      <c r="S150" s="218">
        <v>0</v>
      </c>
      <c r="T150" s="219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20" t="s">
        <v>210</v>
      </c>
      <c r="AT150" s="220" t="s">
        <v>421</v>
      </c>
      <c r="AU150" s="220" t="s">
        <v>80</v>
      </c>
      <c r="AY150" s="20" t="s">
        <v>137</v>
      </c>
      <c r="BE150" s="221">
        <f>IF(N150="základní",J150,0)</f>
        <v>0</v>
      </c>
      <c r="BF150" s="221">
        <f>IF(N150="snížená",J150,0)</f>
        <v>0</v>
      </c>
      <c r="BG150" s="221">
        <f>IF(N150="zákl. přenesená",J150,0)</f>
        <v>0</v>
      </c>
      <c r="BH150" s="221">
        <f>IF(N150="sníž. přenesená",J150,0)</f>
        <v>0</v>
      </c>
      <c r="BI150" s="221">
        <f>IF(N150="nulová",J150,0)</f>
        <v>0</v>
      </c>
      <c r="BJ150" s="20" t="s">
        <v>78</v>
      </c>
      <c r="BK150" s="221">
        <f>ROUND(I150*H150,2)</f>
        <v>0</v>
      </c>
      <c r="BL150" s="20" t="s">
        <v>174</v>
      </c>
      <c r="BM150" s="220" t="s">
        <v>947</v>
      </c>
    </row>
    <row r="151" s="2" customFormat="1" ht="16.5" customHeight="1">
      <c r="A151" s="41"/>
      <c r="B151" s="42"/>
      <c r="C151" s="209" t="s">
        <v>7</v>
      </c>
      <c r="D151" s="209" t="s">
        <v>138</v>
      </c>
      <c r="E151" s="210" t="s">
        <v>948</v>
      </c>
      <c r="F151" s="211" t="s">
        <v>949</v>
      </c>
      <c r="G151" s="212" t="s">
        <v>141</v>
      </c>
      <c r="H151" s="213">
        <v>2.0099999999999998</v>
      </c>
      <c r="I151" s="214"/>
      <c r="J151" s="215">
        <f>ROUND(I151*H151,2)</f>
        <v>0</v>
      </c>
      <c r="K151" s="211" t="s">
        <v>403</v>
      </c>
      <c r="L151" s="47"/>
      <c r="M151" s="216" t="s">
        <v>19</v>
      </c>
      <c r="N151" s="217" t="s">
        <v>42</v>
      </c>
      <c r="O151" s="87"/>
      <c r="P151" s="218">
        <f>O151*H151</f>
        <v>0</v>
      </c>
      <c r="Q151" s="218">
        <v>6.9999999999999994E-05</v>
      </c>
      <c r="R151" s="218">
        <f>Q151*H151</f>
        <v>0.00014069999999999998</v>
      </c>
      <c r="S151" s="218">
        <v>0</v>
      </c>
      <c r="T151" s="219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20" t="s">
        <v>174</v>
      </c>
      <c r="AT151" s="220" t="s">
        <v>138</v>
      </c>
      <c r="AU151" s="220" t="s">
        <v>80</v>
      </c>
      <c r="AY151" s="20" t="s">
        <v>137</v>
      </c>
      <c r="BE151" s="221">
        <f>IF(N151="základní",J151,0)</f>
        <v>0</v>
      </c>
      <c r="BF151" s="221">
        <f>IF(N151="snížená",J151,0)</f>
        <v>0</v>
      </c>
      <c r="BG151" s="221">
        <f>IF(N151="zákl. přenesená",J151,0)</f>
        <v>0</v>
      </c>
      <c r="BH151" s="221">
        <f>IF(N151="sníž. přenesená",J151,0)</f>
        <v>0</v>
      </c>
      <c r="BI151" s="221">
        <f>IF(N151="nulová",J151,0)</f>
        <v>0</v>
      </c>
      <c r="BJ151" s="20" t="s">
        <v>78</v>
      </c>
      <c r="BK151" s="221">
        <f>ROUND(I151*H151,2)</f>
        <v>0</v>
      </c>
      <c r="BL151" s="20" t="s">
        <v>174</v>
      </c>
      <c r="BM151" s="220" t="s">
        <v>950</v>
      </c>
    </row>
    <row r="152" s="2" customFormat="1">
      <c r="A152" s="41"/>
      <c r="B152" s="42"/>
      <c r="C152" s="43"/>
      <c r="D152" s="241" t="s">
        <v>405</v>
      </c>
      <c r="E152" s="43"/>
      <c r="F152" s="242" t="s">
        <v>951</v>
      </c>
      <c r="G152" s="43"/>
      <c r="H152" s="43"/>
      <c r="I152" s="224"/>
      <c r="J152" s="43"/>
      <c r="K152" s="43"/>
      <c r="L152" s="47"/>
      <c r="M152" s="225"/>
      <c r="N152" s="226"/>
      <c r="O152" s="87"/>
      <c r="P152" s="87"/>
      <c r="Q152" s="87"/>
      <c r="R152" s="87"/>
      <c r="S152" s="87"/>
      <c r="T152" s="88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T152" s="20" t="s">
        <v>405</v>
      </c>
      <c r="AU152" s="20" t="s">
        <v>80</v>
      </c>
    </row>
    <row r="153" s="14" customFormat="1">
      <c r="A153" s="14"/>
      <c r="B153" s="266"/>
      <c r="C153" s="267"/>
      <c r="D153" s="222" t="s">
        <v>425</v>
      </c>
      <c r="E153" s="268" t="s">
        <v>19</v>
      </c>
      <c r="F153" s="269" t="s">
        <v>952</v>
      </c>
      <c r="G153" s="267"/>
      <c r="H153" s="270">
        <v>2.0099999999999998</v>
      </c>
      <c r="I153" s="271"/>
      <c r="J153" s="267"/>
      <c r="K153" s="267"/>
      <c r="L153" s="272"/>
      <c r="M153" s="273"/>
      <c r="N153" s="274"/>
      <c r="O153" s="274"/>
      <c r="P153" s="274"/>
      <c r="Q153" s="274"/>
      <c r="R153" s="274"/>
      <c r="S153" s="274"/>
      <c r="T153" s="275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76" t="s">
        <v>425</v>
      </c>
      <c r="AU153" s="276" t="s">
        <v>80</v>
      </c>
      <c r="AV153" s="14" t="s">
        <v>80</v>
      </c>
      <c r="AW153" s="14" t="s">
        <v>33</v>
      </c>
      <c r="AX153" s="14" t="s">
        <v>78</v>
      </c>
      <c r="AY153" s="276" t="s">
        <v>137</v>
      </c>
    </row>
    <row r="154" s="2" customFormat="1" ht="24.15" customHeight="1">
      <c r="A154" s="41"/>
      <c r="B154" s="42"/>
      <c r="C154" s="256" t="s">
        <v>190</v>
      </c>
      <c r="D154" s="256" t="s">
        <v>421</v>
      </c>
      <c r="E154" s="257" t="s">
        <v>953</v>
      </c>
      <c r="F154" s="258" t="s">
        <v>954</v>
      </c>
      <c r="G154" s="259" t="s">
        <v>303</v>
      </c>
      <c r="H154" s="260">
        <v>1</v>
      </c>
      <c r="I154" s="261"/>
      <c r="J154" s="262">
        <f>ROUND(I154*H154,2)</f>
        <v>0</v>
      </c>
      <c r="K154" s="258" t="s">
        <v>403</v>
      </c>
      <c r="L154" s="263"/>
      <c r="M154" s="264" t="s">
        <v>19</v>
      </c>
      <c r="N154" s="265" t="s">
        <v>42</v>
      </c>
      <c r="O154" s="87"/>
      <c r="P154" s="218">
        <f>O154*H154</f>
        <v>0</v>
      </c>
      <c r="Q154" s="218">
        <v>0.0276</v>
      </c>
      <c r="R154" s="218">
        <f>Q154*H154</f>
        <v>0.0276</v>
      </c>
      <c r="S154" s="218">
        <v>0</v>
      </c>
      <c r="T154" s="219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20" t="s">
        <v>210</v>
      </c>
      <c r="AT154" s="220" t="s">
        <v>421</v>
      </c>
      <c r="AU154" s="220" t="s">
        <v>80</v>
      </c>
      <c r="AY154" s="20" t="s">
        <v>137</v>
      </c>
      <c r="BE154" s="221">
        <f>IF(N154="základní",J154,0)</f>
        <v>0</v>
      </c>
      <c r="BF154" s="221">
        <f>IF(N154="snížená",J154,0)</f>
        <v>0</v>
      </c>
      <c r="BG154" s="221">
        <f>IF(N154="zákl. přenesená",J154,0)</f>
        <v>0</v>
      </c>
      <c r="BH154" s="221">
        <f>IF(N154="sníž. přenesená",J154,0)</f>
        <v>0</v>
      </c>
      <c r="BI154" s="221">
        <f>IF(N154="nulová",J154,0)</f>
        <v>0</v>
      </c>
      <c r="BJ154" s="20" t="s">
        <v>78</v>
      </c>
      <c r="BK154" s="221">
        <f>ROUND(I154*H154,2)</f>
        <v>0</v>
      </c>
      <c r="BL154" s="20" t="s">
        <v>174</v>
      </c>
      <c r="BM154" s="220" t="s">
        <v>955</v>
      </c>
    </row>
    <row r="155" s="2" customFormat="1" ht="24.15" customHeight="1">
      <c r="A155" s="41"/>
      <c r="B155" s="42"/>
      <c r="C155" s="256" t="s">
        <v>235</v>
      </c>
      <c r="D155" s="256" t="s">
        <v>421</v>
      </c>
      <c r="E155" s="257" t="s">
        <v>956</v>
      </c>
      <c r="F155" s="258" t="s">
        <v>957</v>
      </c>
      <c r="G155" s="259" t="s">
        <v>303</v>
      </c>
      <c r="H155" s="260">
        <v>1</v>
      </c>
      <c r="I155" s="261"/>
      <c r="J155" s="262">
        <f>ROUND(I155*H155,2)</f>
        <v>0</v>
      </c>
      <c r="K155" s="258" t="s">
        <v>660</v>
      </c>
      <c r="L155" s="263"/>
      <c r="M155" s="264" t="s">
        <v>19</v>
      </c>
      <c r="N155" s="265" t="s">
        <v>42</v>
      </c>
      <c r="O155" s="87"/>
      <c r="P155" s="218">
        <f>O155*H155</f>
        <v>0</v>
      </c>
      <c r="Q155" s="218">
        <v>0.023</v>
      </c>
      <c r="R155" s="218">
        <f>Q155*H155</f>
        <v>0.023</v>
      </c>
      <c r="S155" s="218">
        <v>0</v>
      </c>
      <c r="T155" s="219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20" t="s">
        <v>210</v>
      </c>
      <c r="AT155" s="220" t="s">
        <v>421</v>
      </c>
      <c r="AU155" s="220" t="s">
        <v>80</v>
      </c>
      <c r="AY155" s="20" t="s">
        <v>137</v>
      </c>
      <c r="BE155" s="221">
        <f>IF(N155="základní",J155,0)</f>
        <v>0</v>
      </c>
      <c r="BF155" s="221">
        <f>IF(N155="snížená",J155,0)</f>
        <v>0</v>
      </c>
      <c r="BG155" s="221">
        <f>IF(N155="zákl. přenesená",J155,0)</f>
        <v>0</v>
      </c>
      <c r="BH155" s="221">
        <f>IF(N155="sníž. přenesená",J155,0)</f>
        <v>0</v>
      </c>
      <c r="BI155" s="221">
        <f>IF(N155="nulová",J155,0)</f>
        <v>0</v>
      </c>
      <c r="BJ155" s="20" t="s">
        <v>78</v>
      </c>
      <c r="BK155" s="221">
        <f>ROUND(I155*H155,2)</f>
        <v>0</v>
      </c>
      <c r="BL155" s="20" t="s">
        <v>174</v>
      </c>
      <c r="BM155" s="220" t="s">
        <v>958</v>
      </c>
    </row>
    <row r="156" s="2" customFormat="1" ht="24.15" customHeight="1">
      <c r="A156" s="41"/>
      <c r="B156" s="42"/>
      <c r="C156" s="256" t="s">
        <v>194</v>
      </c>
      <c r="D156" s="256" t="s">
        <v>421</v>
      </c>
      <c r="E156" s="257" t="s">
        <v>959</v>
      </c>
      <c r="F156" s="258" t="s">
        <v>960</v>
      </c>
      <c r="G156" s="259" t="s">
        <v>303</v>
      </c>
      <c r="H156" s="260">
        <v>4</v>
      </c>
      <c r="I156" s="261"/>
      <c r="J156" s="262">
        <f>ROUND(I156*H156,2)</f>
        <v>0</v>
      </c>
      <c r="K156" s="258" t="s">
        <v>660</v>
      </c>
      <c r="L156" s="263"/>
      <c r="M156" s="264" t="s">
        <v>19</v>
      </c>
      <c r="N156" s="265" t="s">
        <v>42</v>
      </c>
      <c r="O156" s="87"/>
      <c r="P156" s="218">
        <f>O156*H156</f>
        <v>0</v>
      </c>
      <c r="Q156" s="218">
        <v>0.0115</v>
      </c>
      <c r="R156" s="218">
        <f>Q156*H156</f>
        <v>0.045999999999999999</v>
      </c>
      <c r="S156" s="218">
        <v>0</v>
      </c>
      <c r="T156" s="219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20" t="s">
        <v>210</v>
      </c>
      <c r="AT156" s="220" t="s">
        <v>421</v>
      </c>
      <c r="AU156" s="220" t="s">
        <v>80</v>
      </c>
      <c r="AY156" s="20" t="s">
        <v>137</v>
      </c>
      <c r="BE156" s="221">
        <f>IF(N156="základní",J156,0)</f>
        <v>0</v>
      </c>
      <c r="BF156" s="221">
        <f>IF(N156="snížená",J156,0)</f>
        <v>0</v>
      </c>
      <c r="BG156" s="221">
        <f>IF(N156="zákl. přenesená",J156,0)</f>
        <v>0</v>
      </c>
      <c r="BH156" s="221">
        <f>IF(N156="sníž. přenesená",J156,0)</f>
        <v>0</v>
      </c>
      <c r="BI156" s="221">
        <f>IF(N156="nulová",J156,0)</f>
        <v>0</v>
      </c>
      <c r="BJ156" s="20" t="s">
        <v>78</v>
      </c>
      <c r="BK156" s="221">
        <f>ROUND(I156*H156,2)</f>
        <v>0</v>
      </c>
      <c r="BL156" s="20" t="s">
        <v>174</v>
      </c>
      <c r="BM156" s="220" t="s">
        <v>961</v>
      </c>
    </row>
    <row r="157" s="2" customFormat="1" ht="44.25" customHeight="1">
      <c r="A157" s="41"/>
      <c r="B157" s="42"/>
      <c r="C157" s="209" t="s">
        <v>244</v>
      </c>
      <c r="D157" s="209" t="s">
        <v>138</v>
      </c>
      <c r="E157" s="210" t="s">
        <v>962</v>
      </c>
      <c r="F157" s="211" t="s">
        <v>963</v>
      </c>
      <c r="G157" s="212" t="s">
        <v>193</v>
      </c>
      <c r="H157" s="213">
        <v>6.3079999999999998</v>
      </c>
      <c r="I157" s="214"/>
      <c r="J157" s="215">
        <f>ROUND(I157*H157,2)</f>
        <v>0</v>
      </c>
      <c r="K157" s="211" t="s">
        <v>403</v>
      </c>
      <c r="L157" s="47"/>
      <c r="M157" s="216" t="s">
        <v>19</v>
      </c>
      <c r="N157" s="217" t="s">
        <v>42</v>
      </c>
      <c r="O157" s="87"/>
      <c r="P157" s="218">
        <f>O157*H157</f>
        <v>0</v>
      </c>
      <c r="Q157" s="218">
        <v>0</v>
      </c>
      <c r="R157" s="218">
        <f>Q157*H157</f>
        <v>0</v>
      </c>
      <c r="S157" s="218">
        <v>0</v>
      </c>
      <c r="T157" s="219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20" t="s">
        <v>174</v>
      </c>
      <c r="AT157" s="220" t="s">
        <v>138</v>
      </c>
      <c r="AU157" s="220" t="s">
        <v>80</v>
      </c>
      <c r="AY157" s="20" t="s">
        <v>137</v>
      </c>
      <c r="BE157" s="221">
        <f>IF(N157="základní",J157,0)</f>
        <v>0</v>
      </c>
      <c r="BF157" s="221">
        <f>IF(N157="snížená",J157,0)</f>
        <v>0</v>
      </c>
      <c r="BG157" s="221">
        <f>IF(N157="zákl. přenesená",J157,0)</f>
        <v>0</v>
      </c>
      <c r="BH157" s="221">
        <f>IF(N157="sníž. přenesená",J157,0)</f>
        <v>0</v>
      </c>
      <c r="BI157" s="221">
        <f>IF(N157="nulová",J157,0)</f>
        <v>0</v>
      </c>
      <c r="BJ157" s="20" t="s">
        <v>78</v>
      </c>
      <c r="BK157" s="221">
        <f>ROUND(I157*H157,2)</f>
        <v>0</v>
      </c>
      <c r="BL157" s="20" t="s">
        <v>174</v>
      </c>
      <c r="BM157" s="220" t="s">
        <v>964</v>
      </c>
    </row>
    <row r="158" s="2" customFormat="1">
      <c r="A158" s="41"/>
      <c r="B158" s="42"/>
      <c r="C158" s="43"/>
      <c r="D158" s="241" t="s">
        <v>405</v>
      </c>
      <c r="E158" s="43"/>
      <c r="F158" s="242" t="s">
        <v>965</v>
      </c>
      <c r="G158" s="43"/>
      <c r="H158" s="43"/>
      <c r="I158" s="224"/>
      <c r="J158" s="43"/>
      <c r="K158" s="43"/>
      <c r="L158" s="47"/>
      <c r="M158" s="225"/>
      <c r="N158" s="226"/>
      <c r="O158" s="87"/>
      <c r="P158" s="87"/>
      <c r="Q158" s="87"/>
      <c r="R158" s="87"/>
      <c r="S158" s="87"/>
      <c r="T158" s="88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20" t="s">
        <v>405</v>
      </c>
      <c r="AU158" s="20" t="s">
        <v>80</v>
      </c>
    </row>
    <row r="159" s="2" customFormat="1" ht="49.05" customHeight="1">
      <c r="A159" s="41"/>
      <c r="B159" s="42"/>
      <c r="C159" s="209" t="s">
        <v>199</v>
      </c>
      <c r="D159" s="209" t="s">
        <v>138</v>
      </c>
      <c r="E159" s="210" t="s">
        <v>966</v>
      </c>
      <c r="F159" s="211" t="s">
        <v>967</v>
      </c>
      <c r="G159" s="212" t="s">
        <v>193</v>
      </c>
      <c r="H159" s="213">
        <v>6.3079999999999998</v>
      </c>
      <c r="I159" s="214"/>
      <c r="J159" s="215">
        <f>ROUND(I159*H159,2)</f>
        <v>0</v>
      </c>
      <c r="K159" s="211" t="s">
        <v>403</v>
      </c>
      <c r="L159" s="47"/>
      <c r="M159" s="216" t="s">
        <v>19</v>
      </c>
      <c r="N159" s="217" t="s">
        <v>42</v>
      </c>
      <c r="O159" s="87"/>
      <c r="P159" s="218">
        <f>O159*H159</f>
        <v>0</v>
      </c>
      <c r="Q159" s="218">
        <v>0</v>
      </c>
      <c r="R159" s="218">
        <f>Q159*H159</f>
        <v>0</v>
      </c>
      <c r="S159" s="218">
        <v>0</v>
      </c>
      <c r="T159" s="219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20" t="s">
        <v>174</v>
      </c>
      <c r="AT159" s="220" t="s">
        <v>138</v>
      </c>
      <c r="AU159" s="220" t="s">
        <v>80</v>
      </c>
      <c r="AY159" s="20" t="s">
        <v>137</v>
      </c>
      <c r="BE159" s="221">
        <f>IF(N159="základní",J159,0)</f>
        <v>0</v>
      </c>
      <c r="BF159" s="221">
        <f>IF(N159="snížená",J159,0)</f>
        <v>0</v>
      </c>
      <c r="BG159" s="221">
        <f>IF(N159="zákl. přenesená",J159,0)</f>
        <v>0</v>
      </c>
      <c r="BH159" s="221">
        <f>IF(N159="sníž. přenesená",J159,0)</f>
        <v>0</v>
      </c>
      <c r="BI159" s="221">
        <f>IF(N159="nulová",J159,0)</f>
        <v>0</v>
      </c>
      <c r="BJ159" s="20" t="s">
        <v>78</v>
      </c>
      <c r="BK159" s="221">
        <f>ROUND(I159*H159,2)</f>
        <v>0</v>
      </c>
      <c r="BL159" s="20" t="s">
        <v>174</v>
      </c>
      <c r="BM159" s="220" t="s">
        <v>968</v>
      </c>
    </row>
    <row r="160" s="2" customFormat="1">
      <c r="A160" s="41"/>
      <c r="B160" s="42"/>
      <c r="C160" s="43"/>
      <c r="D160" s="241" t="s">
        <v>405</v>
      </c>
      <c r="E160" s="43"/>
      <c r="F160" s="242" t="s">
        <v>969</v>
      </c>
      <c r="G160" s="43"/>
      <c r="H160" s="43"/>
      <c r="I160" s="224"/>
      <c r="J160" s="43"/>
      <c r="K160" s="43"/>
      <c r="L160" s="47"/>
      <c r="M160" s="225"/>
      <c r="N160" s="226"/>
      <c r="O160" s="87"/>
      <c r="P160" s="87"/>
      <c r="Q160" s="87"/>
      <c r="R160" s="87"/>
      <c r="S160" s="87"/>
      <c r="T160" s="88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20" t="s">
        <v>405</v>
      </c>
      <c r="AU160" s="20" t="s">
        <v>80</v>
      </c>
    </row>
    <row r="161" s="11" customFormat="1" ht="25.92" customHeight="1">
      <c r="A161" s="11"/>
      <c r="B161" s="195"/>
      <c r="C161" s="196"/>
      <c r="D161" s="197" t="s">
        <v>70</v>
      </c>
      <c r="E161" s="198" t="s">
        <v>854</v>
      </c>
      <c r="F161" s="198" t="s">
        <v>855</v>
      </c>
      <c r="G161" s="196"/>
      <c r="H161" s="196"/>
      <c r="I161" s="199"/>
      <c r="J161" s="200">
        <f>BK161</f>
        <v>0</v>
      </c>
      <c r="K161" s="196"/>
      <c r="L161" s="201"/>
      <c r="M161" s="202"/>
      <c r="N161" s="203"/>
      <c r="O161" s="203"/>
      <c r="P161" s="204">
        <f>P162+P165+P169+P172+P176</f>
        <v>0</v>
      </c>
      <c r="Q161" s="203"/>
      <c r="R161" s="204">
        <f>R162+R165+R169+R172+R176</f>
        <v>0</v>
      </c>
      <c r="S161" s="203"/>
      <c r="T161" s="205">
        <f>T162+T165+T169+T172+T176</f>
        <v>0</v>
      </c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R161" s="206" t="s">
        <v>155</v>
      </c>
      <c r="AT161" s="207" t="s">
        <v>70</v>
      </c>
      <c r="AU161" s="207" t="s">
        <v>71</v>
      </c>
      <c r="AY161" s="206" t="s">
        <v>137</v>
      </c>
      <c r="BK161" s="208">
        <f>BK162+BK165+BK169+BK172+BK176</f>
        <v>0</v>
      </c>
    </row>
    <row r="162" s="11" customFormat="1" ht="22.8" customHeight="1">
      <c r="A162" s="11"/>
      <c r="B162" s="195"/>
      <c r="C162" s="196"/>
      <c r="D162" s="197" t="s">
        <v>70</v>
      </c>
      <c r="E162" s="239" t="s">
        <v>856</v>
      </c>
      <c r="F162" s="239" t="s">
        <v>857</v>
      </c>
      <c r="G162" s="196"/>
      <c r="H162" s="196"/>
      <c r="I162" s="199"/>
      <c r="J162" s="240">
        <f>BK162</f>
        <v>0</v>
      </c>
      <c r="K162" s="196"/>
      <c r="L162" s="201"/>
      <c r="M162" s="202"/>
      <c r="N162" s="203"/>
      <c r="O162" s="203"/>
      <c r="P162" s="204">
        <f>SUM(P163:P164)</f>
        <v>0</v>
      </c>
      <c r="Q162" s="203"/>
      <c r="R162" s="204">
        <f>SUM(R163:R164)</f>
        <v>0</v>
      </c>
      <c r="S162" s="203"/>
      <c r="T162" s="205">
        <f>SUM(T163:T164)</f>
        <v>0</v>
      </c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R162" s="206" t="s">
        <v>155</v>
      </c>
      <c r="AT162" s="207" t="s">
        <v>70</v>
      </c>
      <c r="AU162" s="207" t="s">
        <v>78</v>
      </c>
      <c r="AY162" s="206" t="s">
        <v>137</v>
      </c>
      <c r="BK162" s="208">
        <f>SUM(BK163:BK164)</f>
        <v>0</v>
      </c>
    </row>
    <row r="163" s="2" customFormat="1" ht="24.15" customHeight="1">
      <c r="A163" s="41"/>
      <c r="B163" s="42"/>
      <c r="C163" s="209" t="s">
        <v>257</v>
      </c>
      <c r="D163" s="209" t="s">
        <v>138</v>
      </c>
      <c r="E163" s="210" t="s">
        <v>859</v>
      </c>
      <c r="F163" s="211" t="s">
        <v>860</v>
      </c>
      <c r="G163" s="212" t="s">
        <v>861</v>
      </c>
      <c r="H163" s="213">
        <v>1</v>
      </c>
      <c r="I163" s="214"/>
      <c r="J163" s="215">
        <f>ROUND(I163*H163,2)</f>
        <v>0</v>
      </c>
      <c r="K163" s="211" t="s">
        <v>403</v>
      </c>
      <c r="L163" s="47"/>
      <c r="M163" s="216" t="s">
        <v>19</v>
      </c>
      <c r="N163" s="217" t="s">
        <v>42</v>
      </c>
      <c r="O163" s="87"/>
      <c r="P163" s="218">
        <f>O163*H163</f>
        <v>0</v>
      </c>
      <c r="Q163" s="218">
        <v>0</v>
      </c>
      <c r="R163" s="218">
        <f>Q163*H163</f>
        <v>0</v>
      </c>
      <c r="S163" s="218">
        <v>0</v>
      </c>
      <c r="T163" s="219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20" t="s">
        <v>862</v>
      </c>
      <c r="AT163" s="220" t="s">
        <v>138</v>
      </c>
      <c r="AU163" s="220" t="s">
        <v>80</v>
      </c>
      <c r="AY163" s="20" t="s">
        <v>137</v>
      </c>
      <c r="BE163" s="221">
        <f>IF(N163="základní",J163,0)</f>
        <v>0</v>
      </c>
      <c r="BF163" s="221">
        <f>IF(N163="snížená",J163,0)</f>
        <v>0</v>
      </c>
      <c r="BG163" s="221">
        <f>IF(N163="zákl. přenesená",J163,0)</f>
        <v>0</v>
      </c>
      <c r="BH163" s="221">
        <f>IF(N163="sníž. přenesená",J163,0)</f>
        <v>0</v>
      </c>
      <c r="BI163" s="221">
        <f>IF(N163="nulová",J163,0)</f>
        <v>0</v>
      </c>
      <c r="BJ163" s="20" t="s">
        <v>78</v>
      </c>
      <c r="BK163" s="221">
        <f>ROUND(I163*H163,2)</f>
        <v>0</v>
      </c>
      <c r="BL163" s="20" t="s">
        <v>862</v>
      </c>
      <c r="BM163" s="220" t="s">
        <v>970</v>
      </c>
    </row>
    <row r="164" s="2" customFormat="1">
      <c r="A164" s="41"/>
      <c r="B164" s="42"/>
      <c r="C164" s="43"/>
      <c r="D164" s="241" t="s">
        <v>405</v>
      </c>
      <c r="E164" s="43"/>
      <c r="F164" s="242" t="s">
        <v>864</v>
      </c>
      <c r="G164" s="43"/>
      <c r="H164" s="43"/>
      <c r="I164" s="224"/>
      <c r="J164" s="43"/>
      <c r="K164" s="43"/>
      <c r="L164" s="47"/>
      <c r="M164" s="225"/>
      <c r="N164" s="226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20" t="s">
        <v>405</v>
      </c>
      <c r="AU164" s="20" t="s">
        <v>80</v>
      </c>
    </row>
    <row r="165" s="11" customFormat="1" ht="22.8" customHeight="1">
      <c r="A165" s="11"/>
      <c r="B165" s="195"/>
      <c r="C165" s="196"/>
      <c r="D165" s="197" t="s">
        <v>70</v>
      </c>
      <c r="E165" s="239" t="s">
        <v>865</v>
      </c>
      <c r="F165" s="239" t="s">
        <v>866</v>
      </c>
      <c r="G165" s="196"/>
      <c r="H165" s="196"/>
      <c r="I165" s="199"/>
      <c r="J165" s="240">
        <f>BK165</f>
        <v>0</v>
      </c>
      <c r="K165" s="196"/>
      <c r="L165" s="201"/>
      <c r="M165" s="202"/>
      <c r="N165" s="203"/>
      <c r="O165" s="203"/>
      <c r="P165" s="204">
        <f>SUM(P166:P168)</f>
        <v>0</v>
      </c>
      <c r="Q165" s="203"/>
      <c r="R165" s="204">
        <f>SUM(R166:R168)</f>
        <v>0</v>
      </c>
      <c r="S165" s="203"/>
      <c r="T165" s="205">
        <f>SUM(T166:T168)</f>
        <v>0</v>
      </c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R165" s="206" t="s">
        <v>155</v>
      </c>
      <c r="AT165" s="207" t="s">
        <v>70</v>
      </c>
      <c r="AU165" s="207" t="s">
        <v>78</v>
      </c>
      <c r="AY165" s="206" t="s">
        <v>137</v>
      </c>
      <c r="BK165" s="208">
        <f>SUM(BK166:BK168)</f>
        <v>0</v>
      </c>
    </row>
    <row r="166" s="2" customFormat="1" ht="24.15" customHeight="1">
      <c r="A166" s="41"/>
      <c r="B166" s="42"/>
      <c r="C166" s="209" t="s">
        <v>202</v>
      </c>
      <c r="D166" s="209" t="s">
        <v>138</v>
      </c>
      <c r="E166" s="210" t="s">
        <v>867</v>
      </c>
      <c r="F166" s="211" t="s">
        <v>868</v>
      </c>
      <c r="G166" s="212" t="s">
        <v>861</v>
      </c>
      <c r="H166" s="213">
        <v>1</v>
      </c>
      <c r="I166" s="214"/>
      <c r="J166" s="215">
        <f>ROUND(I166*H166,2)</f>
        <v>0</v>
      </c>
      <c r="K166" s="211" t="s">
        <v>403</v>
      </c>
      <c r="L166" s="47"/>
      <c r="M166" s="216" t="s">
        <v>19</v>
      </c>
      <c r="N166" s="217" t="s">
        <v>42</v>
      </c>
      <c r="O166" s="87"/>
      <c r="P166" s="218">
        <f>O166*H166</f>
        <v>0</v>
      </c>
      <c r="Q166" s="218">
        <v>0</v>
      </c>
      <c r="R166" s="218">
        <f>Q166*H166</f>
        <v>0</v>
      </c>
      <c r="S166" s="218">
        <v>0</v>
      </c>
      <c r="T166" s="219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20" t="s">
        <v>862</v>
      </c>
      <c r="AT166" s="220" t="s">
        <v>138</v>
      </c>
      <c r="AU166" s="220" t="s">
        <v>80</v>
      </c>
      <c r="AY166" s="20" t="s">
        <v>137</v>
      </c>
      <c r="BE166" s="221">
        <f>IF(N166="základní",J166,0)</f>
        <v>0</v>
      </c>
      <c r="BF166" s="221">
        <f>IF(N166="snížená",J166,0)</f>
        <v>0</v>
      </c>
      <c r="BG166" s="221">
        <f>IF(N166="zákl. přenesená",J166,0)</f>
        <v>0</v>
      </c>
      <c r="BH166" s="221">
        <f>IF(N166="sníž. přenesená",J166,0)</f>
        <v>0</v>
      </c>
      <c r="BI166" s="221">
        <f>IF(N166="nulová",J166,0)</f>
        <v>0</v>
      </c>
      <c r="BJ166" s="20" t="s">
        <v>78</v>
      </c>
      <c r="BK166" s="221">
        <f>ROUND(I166*H166,2)</f>
        <v>0</v>
      </c>
      <c r="BL166" s="20" t="s">
        <v>862</v>
      </c>
      <c r="BM166" s="220" t="s">
        <v>971</v>
      </c>
    </row>
    <row r="167" s="2" customFormat="1">
      <c r="A167" s="41"/>
      <c r="B167" s="42"/>
      <c r="C167" s="43"/>
      <c r="D167" s="241" t="s">
        <v>405</v>
      </c>
      <c r="E167" s="43"/>
      <c r="F167" s="242" t="s">
        <v>870</v>
      </c>
      <c r="G167" s="43"/>
      <c r="H167" s="43"/>
      <c r="I167" s="224"/>
      <c r="J167" s="43"/>
      <c r="K167" s="43"/>
      <c r="L167" s="47"/>
      <c r="M167" s="225"/>
      <c r="N167" s="226"/>
      <c r="O167" s="87"/>
      <c r="P167" s="87"/>
      <c r="Q167" s="87"/>
      <c r="R167" s="87"/>
      <c r="S167" s="87"/>
      <c r="T167" s="88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20" t="s">
        <v>405</v>
      </c>
      <c r="AU167" s="20" t="s">
        <v>80</v>
      </c>
    </row>
    <row r="168" s="2" customFormat="1">
      <c r="A168" s="41"/>
      <c r="B168" s="42"/>
      <c r="C168" s="43"/>
      <c r="D168" s="222" t="s">
        <v>144</v>
      </c>
      <c r="E168" s="43"/>
      <c r="F168" s="223" t="s">
        <v>871</v>
      </c>
      <c r="G168" s="43"/>
      <c r="H168" s="43"/>
      <c r="I168" s="224"/>
      <c r="J168" s="43"/>
      <c r="K168" s="43"/>
      <c r="L168" s="47"/>
      <c r="M168" s="225"/>
      <c r="N168" s="226"/>
      <c r="O168" s="87"/>
      <c r="P168" s="87"/>
      <c r="Q168" s="87"/>
      <c r="R168" s="87"/>
      <c r="S168" s="87"/>
      <c r="T168" s="88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T168" s="20" t="s">
        <v>144</v>
      </c>
      <c r="AU168" s="20" t="s">
        <v>80</v>
      </c>
    </row>
    <row r="169" s="11" customFormat="1" ht="22.8" customHeight="1">
      <c r="A169" s="11"/>
      <c r="B169" s="195"/>
      <c r="C169" s="196"/>
      <c r="D169" s="197" t="s">
        <v>70</v>
      </c>
      <c r="E169" s="239" t="s">
        <v>872</v>
      </c>
      <c r="F169" s="239" t="s">
        <v>366</v>
      </c>
      <c r="G169" s="196"/>
      <c r="H169" s="196"/>
      <c r="I169" s="199"/>
      <c r="J169" s="240">
        <f>BK169</f>
        <v>0</v>
      </c>
      <c r="K169" s="196"/>
      <c r="L169" s="201"/>
      <c r="M169" s="202"/>
      <c r="N169" s="203"/>
      <c r="O169" s="203"/>
      <c r="P169" s="204">
        <f>SUM(P170:P171)</f>
        <v>0</v>
      </c>
      <c r="Q169" s="203"/>
      <c r="R169" s="204">
        <f>SUM(R170:R171)</f>
        <v>0</v>
      </c>
      <c r="S169" s="203"/>
      <c r="T169" s="205">
        <f>SUM(T170:T171)</f>
        <v>0</v>
      </c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R169" s="206" t="s">
        <v>155</v>
      </c>
      <c r="AT169" s="207" t="s">
        <v>70</v>
      </c>
      <c r="AU169" s="207" t="s">
        <v>78</v>
      </c>
      <c r="AY169" s="206" t="s">
        <v>137</v>
      </c>
      <c r="BK169" s="208">
        <f>SUM(BK170:BK171)</f>
        <v>0</v>
      </c>
    </row>
    <row r="170" s="2" customFormat="1" ht="24.15" customHeight="1">
      <c r="A170" s="41"/>
      <c r="B170" s="42"/>
      <c r="C170" s="209" t="s">
        <v>266</v>
      </c>
      <c r="D170" s="209" t="s">
        <v>138</v>
      </c>
      <c r="E170" s="210" t="s">
        <v>874</v>
      </c>
      <c r="F170" s="211" t="s">
        <v>875</v>
      </c>
      <c r="G170" s="212" t="s">
        <v>861</v>
      </c>
      <c r="H170" s="213">
        <v>1</v>
      </c>
      <c r="I170" s="214"/>
      <c r="J170" s="215">
        <f>ROUND(I170*H170,2)</f>
        <v>0</v>
      </c>
      <c r="K170" s="211" t="s">
        <v>403</v>
      </c>
      <c r="L170" s="47"/>
      <c r="M170" s="216" t="s">
        <v>19</v>
      </c>
      <c r="N170" s="217" t="s">
        <v>42</v>
      </c>
      <c r="O170" s="87"/>
      <c r="P170" s="218">
        <f>O170*H170</f>
        <v>0</v>
      </c>
      <c r="Q170" s="218">
        <v>0</v>
      </c>
      <c r="R170" s="218">
        <f>Q170*H170</f>
        <v>0</v>
      </c>
      <c r="S170" s="218">
        <v>0</v>
      </c>
      <c r="T170" s="219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20" t="s">
        <v>862</v>
      </c>
      <c r="AT170" s="220" t="s">
        <v>138</v>
      </c>
      <c r="AU170" s="220" t="s">
        <v>80</v>
      </c>
      <c r="AY170" s="20" t="s">
        <v>137</v>
      </c>
      <c r="BE170" s="221">
        <f>IF(N170="základní",J170,0)</f>
        <v>0</v>
      </c>
      <c r="BF170" s="221">
        <f>IF(N170="snížená",J170,0)</f>
        <v>0</v>
      </c>
      <c r="BG170" s="221">
        <f>IF(N170="zákl. přenesená",J170,0)</f>
        <v>0</v>
      </c>
      <c r="BH170" s="221">
        <f>IF(N170="sníž. přenesená",J170,0)</f>
        <v>0</v>
      </c>
      <c r="BI170" s="221">
        <f>IF(N170="nulová",J170,0)</f>
        <v>0</v>
      </c>
      <c r="BJ170" s="20" t="s">
        <v>78</v>
      </c>
      <c r="BK170" s="221">
        <f>ROUND(I170*H170,2)</f>
        <v>0</v>
      </c>
      <c r="BL170" s="20" t="s">
        <v>862</v>
      </c>
      <c r="BM170" s="220" t="s">
        <v>972</v>
      </c>
    </row>
    <row r="171" s="2" customFormat="1">
      <c r="A171" s="41"/>
      <c r="B171" s="42"/>
      <c r="C171" s="43"/>
      <c r="D171" s="241" t="s">
        <v>405</v>
      </c>
      <c r="E171" s="43"/>
      <c r="F171" s="242" t="s">
        <v>877</v>
      </c>
      <c r="G171" s="43"/>
      <c r="H171" s="43"/>
      <c r="I171" s="224"/>
      <c r="J171" s="43"/>
      <c r="K171" s="43"/>
      <c r="L171" s="47"/>
      <c r="M171" s="225"/>
      <c r="N171" s="226"/>
      <c r="O171" s="87"/>
      <c r="P171" s="87"/>
      <c r="Q171" s="87"/>
      <c r="R171" s="87"/>
      <c r="S171" s="87"/>
      <c r="T171" s="88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T171" s="20" t="s">
        <v>405</v>
      </c>
      <c r="AU171" s="20" t="s">
        <v>80</v>
      </c>
    </row>
    <row r="172" s="11" customFormat="1" ht="22.8" customHeight="1">
      <c r="A172" s="11"/>
      <c r="B172" s="195"/>
      <c r="C172" s="196"/>
      <c r="D172" s="197" t="s">
        <v>70</v>
      </c>
      <c r="E172" s="239" t="s">
        <v>878</v>
      </c>
      <c r="F172" s="239" t="s">
        <v>371</v>
      </c>
      <c r="G172" s="196"/>
      <c r="H172" s="196"/>
      <c r="I172" s="199"/>
      <c r="J172" s="240">
        <f>BK172</f>
        <v>0</v>
      </c>
      <c r="K172" s="196"/>
      <c r="L172" s="201"/>
      <c r="M172" s="202"/>
      <c r="N172" s="203"/>
      <c r="O172" s="203"/>
      <c r="P172" s="204">
        <f>SUM(P173:P175)</f>
        <v>0</v>
      </c>
      <c r="Q172" s="203"/>
      <c r="R172" s="204">
        <f>SUM(R173:R175)</f>
        <v>0</v>
      </c>
      <c r="S172" s="203"/>
      <c r="T172" s="205">
        <f>SUM(T173:T175)</f>
        <v>0</v>
      </c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R172" s="206" t="s">
        <v>155</v>
      </c>
      <c r="AT172" s="207" t="s">
        <v>70</v>
      </c>
      <c r="AU172" s="207" t="s">
        <v>78</v>
      </c>
      <c r="AY172" s="206" t="s">
        <v>137</v>
      </c>
      <c r="BK172" s="208">
        <f>SUM(BK173:BK175)</f>
        <v>0</v>
      </c>
    </row>
    <row r="173" s="2" customFormat="1" ht="24.15" customHeight="1">
      <c r="A173" s="41"/>
      <c r="B173" s="42"/>
      <c r="C173" s="209" t="s">
        <v>205</v>
      </c>
      <c r="D173" s="209" t="s">
        <v>138</v>
      </c>
      <c r="E173" s="210" t="s">
        <v>879</v>
      </c>
      <c r="F173" s="211" t="s">
        <v>880</v>
      </c>
      <c r="G173" s="212" t="s">
        <v>861</v>
      </c>
      <c r="H173" s="213">
        <v>1</v>
      </c>
      <c r="I173" s="214"/>
      <c r="J173" s="215">
        <f>ROUND(I173*H173,2)</f>
        <v>0</v>
      </c>
      <c r="K173" s="211" t="s">
        <v>403</v>
      </c>
      <c r="L173" s="47"/>
      <c r="M173" s="216" t="s">
        <v>19</v>
      </c>
      <c r="N173" s="217" t="s">
        <v>42</v>
      </c>
      <c r="O173" s="87"/>
      <c r="P173" s="218">
        <f>O173*H173</f>
        <v>0</v>
      </c>
      <c r="Q173" s="218">
        <v>0</v>
      </c>
      <c r="R173" s="218">
        <f>Q173*H173</f>
        <v>0</v>
      </c>
      <c r="S173" s="218">
        <v>0</v>
      </c>
      <c r="T173" s="219">
        <f>S173*H173</f>
        <v>0</v>
      </c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R173" s="220" t="s">
        <v>862</v>
      </c>
      <c r="AT173" s="220" t="s">
        <v>138</v>
      </c>
      <c r="AU173" s="220" t="s">
        <v>80</v>
      </c>
      <c r="AY173" s="20" t="s">
        <v>137</v>
      </c>
      <c r="BE173" s="221">
        <f>IF(N173="základní",J173,0)</f>
        <v>0</v>
      </c>
      <c r="BF173" s="221">
        <f>IF(N173="snížená",J173,0)</f>
        <v>0</v>
      </c>
      <c r="BG173" s="221">
        <f>IF(N173="zákl. přenesená",J173,0)</f>
        <v>0</v>
      </c>
      <c r="BH173" s="221">
        <f>IF(N173="sníž. přenesená",J173,0)</f>
        <v>0</v>
      </c>
      <c r="BI173" s="221">
        <f>IF(N173="nulová",J173,0)</f>
        <v>0</v>
      </c>
      <c r="BJ173" s="20" t="s">
        <v>78</v>
      </c>
      <c r="BK173" s="221">
        <f>ROUND(I173*H173,2)</f>
        <v>0</v>
      </c>
      <c r="BL173" s="20" t="s">
        <v>862</v>
      </c>
      <c r="BM173" s="220" t="s">
        <v>973</v>
      </c>
    </row>
    <row r="174" s="2" customFormat="1">
      <c r="A174" s="41"/>
      <c r="B174" s="42"/>
      <c r="C174" s="43"/>
      <c r="D174" s="241" t="s">
        <v>405</v>
      </c>
      <c r="E174" s="43"/>
      <c r="F174" s="242" t="s">
        <v>882</v>
      </c>
      <c r="G174" s="43"/>
      <c r="H174" s="43"/>
      <c r="I174" s="224"/>
      <c r="J174" s="43"/>
      <c r="K174" s="43"/>
      <c r="L174" s="47"/>
      <c r="M174" s="225"/>
      <c r="N174" s="226"/>
      <c r="O174" s="87"/>
      <c r="P174" s="87"/>
      <c r="Q174" s="87"/>
      <c r="R174" s="87"/>
      <c r="S174" s="87"/>
      <c r="T174" s="88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T174" s="20" t="s">
        <v>405</v>
      </c>
      <c r="AU174" s="20" t="s">
        <v>80</v>
      </c>
    </row>
    <row r="175" s="2" customFormat="1">
      <c r="A175" s="41"/>
      <c r="B175" s="42"/>
      <c r="C175" s="43"/>
      <c r="D175" s="222" t="s">
        <v>144</v>
      </c>
      <c r="E175" s="43"/>
      <c r="F175" s="223" t="s">
        <v>883</v>
      </c>
      <c r="G175" s="43"/>
      <c r="H175" s="43"/>
      <c r="I175" s="224"/>
      <c r="J175" s="43"/>
      <c r="K175" s="43"/>
      <c r="L175" s="47"/>
      <c r="M175" s="225"/>
      <c r="N175" s="226"/>
      <c r="O175" s="87"/>
      <c r="P175" s="87"/>
      <c r="Q175" s="87"/>
      <c r="R175" s="87"/>
      <c r="S175" s="87"/>
      <c r="T175" s="88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T175" s="20" t="s">
        <v>144</v>
      </c>
      <c r="AU175" s="20" t="s">
        <v>80</v>
      </c>
    </row>
    <row r="176" s="11" customFormat="1" ht="22.8" customHeight="1">
      <c r="A176" s="11"/>
      <c r="B176" s="195"/>
      <c r="C176" s="196"/>
      <c r="D176" s="197" t="s">
        <v>70</v>
      </c>
      <c r="E176" s="239" t="s">
        <v>884</v>
      </c>
      <c r="F176" s="239" t="s">
        <v>364</v>
      </c>
      <c r="G176" s="196"/>
      <c r="H176" s="196"/>
      <c r="I176" s="199"/>
      <c r="J176" s="240">
        <f>BK176</f>
        <v>0</v>
      </c>
      <c r="K176" s="196"/>
      <c r="L176" s="201"/>
      <c r="M176" s="202"/>
      <c r="N176" s="203"/>
      <c r="O176" s="203"/>
      <c r="P176" s="204">
        <f>SUM(P177:P179)</f>
        <v>0</v>
      </c>
      <c r="Q176" s="203"/>
      <c r="R176" s="204">
        <f>SUM(R177:R179)</f>
        <v>0</v>
      </c>
      <c r="S176" s="203"/>
      <c r="T176" s="205">
        <f>SUM(T177:T179)</f>
        <v>0</v>
      </c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R176" s="206" t="s">
        <v>155</v>
      </c>
      <c r="AT176" s="207" t="s">
        <v>70</v>
      </c>
      <c r="AU176" s="207" t="s">
        <v>78</v>
      </c>
      <c r="AY176" s="206" t="s">
        <v>137</v>
      </c>
      <c r="BK176" s="208">
        <f>SUM(BK177:BK179)</f>
        <v>0</v>
      </c>
    </row>
    <row r="177" s="2" customFormat="1" ht="24.15" customHeight="1">
      <c r="A177" s="41"/>
      <c r="B177" s="42"/>
      <c r="C177" s="209" t="s">
        <v>275</v>
      </c>
      <c r="D177" s="209" t="s">
        <v>138</v>
      </c>
      <c r="E177" s="210" t="s">
        <v>886</v>
      </c>
      <c r="F177" s="211" t="s">
        <v>364</v>
      </c>
      <c r="G177" s="212" t="s">
        <v>861</v>
      </c>
      <c r="H177" s="213">
        <v>1</v>
      </c>
      <c r="I177" s="214"/>
      <c r="J177" s="215">
        <f>ROUND(I177*H177,2)</f>
        <v>0</v>
      </c>
      <c r="K177" s="211" t="s">
        <v>403</v>
      </c>
      <c r="L177" s="47"/>
      <c r="M177" s="216" t="s">
        <v>19</v>
      </c>
      <c r="N177" s="217" t="s">
        <v>42</v>
      </c>
      <c r="O177" s="87"/>
      <c r="P177" s="218">
        <f>O177*H177</f>
        <v>0</v>
      </c>
      <c r="Q177" s="218">
        <v>0</v>
      </c>
      <c r="R177" s="218">
        <f>Q177*H177</f>
        <v>0</v>
      </c>
      <c r="S177" s="218">
        <v>0</v>
      </c>
      <c r="T177" s="219">
        <f>S177*H177</f>
        <v>0</v>
      </c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R177" s="220" t="s">
        <v>862</v>
      </c>
      <c r="AT177" s="220" t="s">
        <v>138</v>
      </c>
      <c r="AU177" s="220" t="s">
        <v>80</v>
      </c>
      <c r="AY177" s="20" t="s">
        <v>137</v>
      </c>
      <c r="BE177" s="221">
        <f>IF(N177="základní",J177,0)</f>
        <v>0</v>
      </c>
      <c r="BF177" s="221">
        <f>IF(N177="snížená",J177,0)</f>
        <v>0</v>
      </c>
      <c r="BG177" s="221">
        <f>IF(N177="zákl. přenesená",J177,0)</f>
        <v>0</v>
      </c>
      <c r="BH177" s="221">
        <f>IF(N177="sníž. přenesená",J177,0)</f>
        <v>0</v>
      </c>
      <c r="BI177" s="221">
        <f>IF(N177="nulová",J177,0)</f>
        <v>0</v>
      </c>
      <c r="BJ177" s="20" t="s">
        <v>78</v>
      </c>
      <c r="BK177" s="221">
        <f>ROUND(I177*H177,2)</f>
        <v>0</v>
      </c>
      <c r="BL177" s="20" t="s">
        <v>862</v>
      </c>
      <c r="BM177" s="220" t="s">
        <v>974</v>
      </c>
    </row>
    <row r="178" s="2" customFormat="1">
      <c r="A178" s="41"/>
      <c r="B178" s="42"/>
      <c r="C178" s="43"/>
      <c r="D178" s="241" t="s">
        <v>405</v>
      </c>
      <c r="E178" s="43"/>
      <c r="F178" s="242" t="s">
        <v>888</v>
      </c>
      <c r="G178" s="43"/>
      <c r="H178" s="43"/>
      <c r="I178" s="224"/>
      <c r="J178" s="43"/>
      <c r="K178" s="43"/>
      <c r="L178" s="47"/>
      <c r="M178" s="225"/>
      <c r="N178" s="226"/>
      <c r="O178" s="87"/>
      <c r="P178" s="87"/>
      <c r="Q178" s="87"/>
      <c r="R178" s="87"/>
      <c r="S178" s="87"/>
      <c r="T178" s="88"/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T178" s="20" t="s">
        <v>405</v>
      </c>
      <c r="AU178" s="20" t="s">
        <v>80</v>
      </c>
    </row>
    <row r="179" s="2" customFormat="1">
      <c r="A179" s="41"/>
      <c r="B179" s="42"/>
      <c r="C179" s="43"/>
      <c r="D179" s="222" t="s">
        <v>144</v>
      </c>
      <c r="E179" s="43"/>
      <c r="F179" s="223" t="s">
        <v>975</v>
      </c>
      <c r="G179" s="43"/>
      <c r="H179" s="43"/>
      <c r="I179" s="224"/>
      <c r="J179" s="43"/>
      <c r="K179" s="43"/>
      <c r="L179" s="47"/>
      <c r="M179" s="277"/>
      <c r="N179" s="278"/>
      <c r="O179" s="230"/>
      <c r="P179" s="230"/>
      <c r="Q179" s="230"/>
      <c r="R179" s="230"/>
      <c r="S179" s="230"/>
      <c r="T179" s="279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20" t="s">
        <v>144</v>
      </c>
      <c r="AU179" s="20" t="s">
        <v>80</v>
      </c>
    </row>
    <row r="180" s="2" customFormat="1" ht="6.96" customHeight="1">
      <c r="A180" s="41"/>
      <c r="B180" s="62"/>
      <c r="C180" s="63"/>
      <c r="D180" s="63"/>
      <c r="E180" s="63"/>
      <c r="F180" s="63"/>
      <c r="G180" s="63"/>
      <c r="H180" s="63"/>
      <c r="I180" s="63"/>
      <c r="J180" s="63"/>
      <c r="K180" s="63"/>
      <c r="L180" s="47"/>
      <c r="M180" s="41"/>
      <c r="O180" s="41"/>
      <c r="P180" s="41"/>
      <c r="Q180" s="41"/>
      <c r="R180" s="41"/>
      <c r="S180" s="41"/>
      <c r="T180" s="41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</row>
  </sheetData>
  <sheetProtection sheet="1" autoFilter="0" formatColumns="0" formatRows="0" objects="1" scenarios="1" spinCount="100000" saltValue="fe1lQv/yQ7FwPJkWGt/BSgH9h8li0t/tSelVWe5PHufF3mv5EYWTSprPfefsmk6ILwcL/uW5ssdXb1lhcHuclQ==" hashValue="2s7IsLI6ec8Hik10f0rfSObxwX0Dpevh0x7WdRofbVWDKEcGPjdV0x8ACE3I99Ki5VDAy3kp4FCLPaI4qUSuiw==" algorithmName="SHA-512" password="CC35"/>
  <autoFilter ref="C92:K179"/>
  <mergeCells count="9">
    <mergeCell ref="E7:H7"/>
    <mergeCell ref="E9:H9"/>
    <mergeCell ref="E18:H18"/>
    <mergeCell ref="E27:H27"/>
    <mergeCell ref="E48:H48"/>
    <mergeCell ref="E50:H50"/>
    <mergeCell ref="E83:H83"/>
    <mergeCell ref="E85:H85"/>
    <mergeCell ref="L2:V2"/>
  </mergeCells>
  <hyperlinks>
    <hyperlink ref="F97" r:id="rId1" display="https://podminky.urs.cz/item/CS_URS_2022_02/129911103"/>
    <hyperlink ref="F100" r:id="rId2" display="https://podminky.urs.cz/item/CS_URS_2022_02/131213701"/>
    <hyperlink ref="F103" r:id="rId3" display="https://podminky.urs.cz/item/CS_URS_2022_02/162751117"/>
    <hyperlink ref="F105" r:id="rId4" display="https://podminky.urs.cz/item/CS_URS_2022_02/167151111"/>
    <hyperlink ref="F107" r:id="rId5" display="https://podminky.urs.cz/item/CS_URS_2022_02/167151121"/>
    <hyperlink ref="F110" r:id="rId6" display="https://podminky.urs.cz/item/CS_URS_2022_02/171201231"/>
    <hyperlink ref="F115" r:id="rId7" display="https://podminky.urs.cz/item/CS_URS_2022_02/275313711"/>
    <hyperlink ref="F122" r:id="rId8" display="https://podminky.urs.cz/item/CS_URS_2022_02/961044111"/>
    <hyperlink ref="F125" r:id="rId9" display="https://podminky.urs.cz/item/CS_URS_2022_02/962032240"/>
    <hyperlink ref="F128" r:id="rId10" display="https://podminky.urs.cz/item/CS_URS_2022_02/963042819"/>
    <hyperlink ref="F131" r:id="rId11" display="https://podminky.urs.cz/item/CS_URS_2022_02/963053935"/>
    <hyperlink ref="F135" r:id="rId12" display="https://podminky.urs.cz/item/CS_URS_2022_02/997002611"/>
    <hyperlink ref="F137" r:id="rId13" display="https://podminky.urs.cz/item/CS_URS_2022_02/997013501"/>
    <hyperlink ref="F139" r:id="rId14" display="https://podminky.urs.cz/item/CS_URS_2022_02/997013509"/>
    <hyperlink ref="F143" r:id="rId15" display="https://podminky.urs.cz/item/CS_URS_2022_02/997013871"/>
    <hyperlink ref="F147" r:id="rId16" display="https://podminky.urs.cz/item/CS_URS_2022_02/767211313"/>
    <hyperlink ref="F152" r:id="rId17" display="https://podminky.urs.cz/item/CS_URS_2022_02/767250113"/>
    <hyperlink ref="F158" r:id="rId18" display="https://podminky.urs.cz/item/CS_URS_2022_02/998767101"/>
    <hyperlink ref="F160" r:id="rId19" display="https://podminky.urs.cz/item/CS_URS_2022_02/998767181"/>
    <hyperlink ref="F164" r:id="rId20" display="https://podminky.urs.cz/item/CS_URS_2022_02/013254000"/>
    <hyperlink ref="F167" r:id="rId21" display="https://podminky.urs.cz/item/CS_URS_2022_02/020001000"/>
    <hyperlink ref="F171" r:id="rId22" display="https://podminky.urs.cz/item/CS_URS_2022_02/030001000"/>
    <hyperlink ref="F174" r:id="rId23" display="https://podminky.urs.cz/item/CS_URS_2022_02/071103000"/>
    <hyperlink ref="F178" r:id="rId24" display="https://podminky.urs.cz/item/CS_URS_2022_02/090001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5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314" customWidth="1"/>
    <col min="2" max="2" width="1.667969" style="314" customWidth="1"/>
    <col min="3" max="4" width="5" style="314" customWidth="1"/>
    <col min="5" max="5" width="11.66016" style="314" customWidth="1"/>
    <col min="6" max="6" width="9.160156" style="314" customWidth="1"/>
    <col min="7" max="7" width="5" style="314" customWidth="1"/>
    <col min="8" max="8" width="77.83203" style="314" customWidth="1"/>
    <col min="9" max="10" width="20" style="314" customWidth="1"/>
    <col min="11" max="11" width="1.667969" style="314" customWidth="1"/>
  </cols>
  <sheetData>
    <row r="1" s="1" customFormat="1" ht="37.5" customHeight="1"/>
    <row r="2" s="1" customFormat="1" ht="7.5" customHeight="1">
      <c r="B2" s="315"/>
      <c r="C2" s="316"/>
      <c r="D2" s="316"/>
      <c r="E2" s="316"/>
      <c r="F2" s="316"/>
      <c r="G2" s="316"/>
      <c r="H2" s="316"/>
      <c r="I2" s="316"/>
      <c r="J2" s="316"/>
      <c r="K2" s="317"/>
    </row>
    <row r="3" s="18" customFormat="1" ht="45" customHeight="1">
      <c r="B3" s="318"/>
      <c r="C3" s="319" t="s">
        <v>976</v>
      </c>
      <c r="D3" s="319"/>
      <c r="E3" s="319"/>
      <c r="F3" s="319"/>
      <c r="G3" s="319"/>
      <c r="H3" s="319"/>
      <c r="I3" s="319"/>
      <c r="J3" s="319"/>
      <c r="K3" s="320"/>
    </row>
    <row r="4" s="1" customFormat="1" ht="25.5" customHeight="1">
      <c r="B4" s="321"/>
      <c r="C4" s="322" t="s">
        <v>977</v>
      </c>
      <c r="D4" s="322"/>
      <c r="E4" s="322"/>
      <c r="F4" s="322"/>
      <c r="G4" s="322"/>
      <c r="H4" s="322"/>
      <c r="I4" s="322"/>
      <c r="J4" s="322"/>
      <c r="K4" s="323"/>
    </row>
    <row r="5" s="1" customFormat="1" ht="5.25" customHeight="1">
      <c r="B5" s="321"/>
      <c r="C5" s="324"/>
      <c r="D5" s="324"/>
      <c r="E5" s="324"/>
      <c r="F5" s="324"/>
      <c r="G5" s="324"/>
      <c r="H5" s="324"/>
      <c r="I5" s="324"/>
      <c r="J5" s="324"/>
      <c r="K5" s="323"/>
    </row>
    <row r="6" s="1" customFormat="1" ht="15" customHeight="1">
      <c r="B6" s="321"/>
      <c r="C6" s="325" t="s">
        <v>978</v>
      </c>
      <c r="D6" s="325"/>
      <c r="E6" s="325"/>
      <c r="F6" s="325"/>
      <c r="G6" s="325"/>
      <c r="H6" s="325"/>
      <c r="I6" s="325"/>
      <c r="J6" s="325"/>
      <c r="K6" s="323"/>
    </row>
    <row r="7" s="1" customFormat="1" ht="15" customHeight="1">
      <c r="B7" s="326"/>
      <c r="C7" s="325" t="s">
        <v>979</v>
      </c>
      <c r="D7" s="325"/>
      <c r="E7" s="325"/>
      <c r="F7" s="325"/>
      <c r="G7" s="325"/>
      <c r="H7" s="325"/>
      <c r="I7" s="325"/>
      <c r="J7" s="325"/>
      <c r="K7" s="323"/>
    </row>
    <row r="8" s="1" customFormat="1" ht="12.75" customHeight="1">
      <c r="B8" s="326"/>
      <c r="C8" s="325"/>
      <c r="D8" s="325"/>
      <c r="E8" s="325"/>
      <c r="F8" s="325"/>
      <c r="G8" s="325"/>
      <c r="H8" s="325"/>
      <c r="I8" s="325"/>
      <c r="J8" s="325"/>
      <c r="K8" s="323"/>
    </row>
    <row r="9" s="1" customFormat="1" ht="15" customHeight="1">
      <c r="B9" s="326"/>
      <c r="C9" s="325" t="s">
        <v>980</v>
      </c>
      <c r="D9" s="325"/>
      <c r="E9" s="325"/>
      <c r="F9" s="325"/>
      <c r="G9" s="325"/>
      <c r="H9" s="325"/>
      <c r="I9" s="325"/>
      <c r="J9" s="325"/>
      <c r="K9" s="323"/>
    </row>
    <row r="10" s="1" customFormat="1" ht="15" customHeight="1">
      <c r="B10" s="326"/>
      <c r="C10" s="325"/>
      <c r="D10" s="325" t="s">
        <v>981</v>
      </c>
      <c r="E10" s="325"/>
      <c r="F10" s="325"/>
      <c r="G10" s="325"/>
      <c r="H10" s="325"/>
      <c r="I10" s="325"/>
      <c r="J10" s="325"/>
      <c r="K10" s="323"/>
    </row>
    <row r="11" s="1" customFormat="1" ht="15" customHeight="1">
      <c r="B11" s="326"/>
      <c r="C11" s="327"/>
      <c r="D11" s="325" t="s">
        <v>982</v>
      </c>
      <c r="E11" s="325"/>
      <c r="F11" s="325"/>
      <c r="G11" s="325"/>
      <c r="H11" s="325"/>
      <c r="I11" s="325"/>
      <c r="J11" s="325"/>
      <c r="K11" s="323"/>
    </row>
    <row r="12" s="1" customFormat="1" ht="15" customHeight="1">
      <c r="B12" s="326"/>
      <c r="C12" s="327"/>
      <c r="D12" s="325"/>
      <c r="E12" s="325"/>
      <c r="F12" s="325"/>
      <c r="G12" s="325"/>
      <c r="H12" s="325"/>
      <c r="I12" s="325"/>
      <c r="J12" s="325"/>
      <c r="K12" s="323"/>
    </row>
    <row r="13" s="1" customFormat="1" ht="15" customHeight="1">
      <c r="B13" s="326"/>
      <c r="C13" s="327"/>
      <c r="D13" s="328" t="s">
        <v>983</v>
      </c>
      <c r="E13" s="325"/>
      <c r="F13" s="325"/>
      <c r="G13" s="325"/>
      <c r="H13" s="325"/>
      <c r="I13" s="325"/>
      <c r="J13" s="325"/>
      <c r="K13" s="323"/>
    </row>
    <row r="14" s="1" customFormat="1" ht="12.75" customHeight="1">
      <c r="B14" s="326"/>
      <c r="C14" s="327"/>
      <c r="D14" s="327"/>
      <c r="E14" s="327"/>
      <c r="F14" s="327"/>
      <c r="G14" s="327"/>
      <c r="H14" s="327"/>
      <c r="I14" s="327"/>
      <c r="J14" s="327"/>
      <c r="K14" s="323"/>
    </row>
    <row r="15" s="1" customFormat="1" ht="15" customHeight="1">
      <c r="B15" s="326"/>
      <c r="C15" s="327"/>
      <c r="D15" s="325" t="s">
        <v>984</v>
      </c>
      <c r="E15" s="325"/>
      <c r="F15" s="325"/>
      <c r="G15" s="325"/>
      <c r="H15" s="325"/>
      <c r="I15" s="325"/>
      <c r="J15" s="325"/>
      <c r="K15" s="323"/>
    </row>
    <row r="16" s="1" customFormat="1" ht="15" customHeight="1">
      <c r="B16" s="326"/>
      <c r="C16" s="327"/>
      <c r="D16" s="325" t="s">
        <v>985</v>
      </c>
      <c r="E16" s="325"/>
      <c r="F16" s="325"/>
      <c r="G16" s="325"/>
      <c r="H16" s="325"/>
      <c r="I16" s="325"/>
      <c r="J16" s="325"/>
      <c r="K16" s="323"/>
    </row>
    <row r="17" s="1" customFormat="1" ht="15" customHeight="1">
      <c r="B17" s="326"/>
      <c r="C17" s="327"/>
      <c r="D17" s="325" t="s">
        <v>986</v>
      </c>
      <c r="E17" s="325"/>
      <c r="F17" s="325"/>
      <c r="G17" s="325"/>
      <c r="H17" s="325"/>
      <c r="I17" s="325"/>
      <c r="J17" s="325"/>
      <c r="K17" s="323"/>
    </row>
    <row r="18" s="1" customFormat="1" ht="15" customHeight="1">
      <c r="B18" s="326"/>
      <c r="C18" s="327"/>
      <c r="D18" s="327"/>
      <c r="E18" s="329" t="s">
        <v>77</v>
      </c>
      <c r="F18" s="325" t="s">
        <v>987</v>
      </c>
      <c r="G18" s="325"/>
      <c r="H18" s="325"/>
      <c r="I18" s="325"/>
      <c r="J18" s="325"/>
      <c r="K18" s="323"/>
    </row>
    <row r="19" s="1" customFormat="1" ht="15" customHeight="1">
      <c r="B19" s="326"/>
      <c r="C19" s="327"/>
      <c r="D19" s="327"/>
      <c r="E19" s="329" t="s">
        <v>988</v>
      </c>
      <c r="F19" s="325" t="s">
        <v>989</v>
      </c>
      <c r="G19" s="325"/>
      <c r="H19" s="325"/>
      <c r="I19" s="325"/>
      <c r="J19" s="325"/>
      <c r="K19" s="323"/>
    </row>
    <row r="20" s="1" customFormat="1" ht="15" customHeight="1">
      <c r="B20" s="326"/>
      <c r="C20" s="327"/>
      <c r="D20" s="327"/>
      <c r="E20" s="329" t="s">
        <v>990</v>
      </c>
      <c r="F20" s="325" t="s">
        <v>991</v>
      </c>
      <c r="G20" s="325"/>
      <c r="H20" s="325"/>
      <c r="I20" s="325"/>
      <c r="J20" s="325"/>
      <c r="K20" s="323"/>
    </row>
    <row r="21" s="1" customFormat="1" ht="15" customHeight="1">
      <c r="B21" s="326"/>
      <c r="C21" s="327"/>
      <c r="D21" s="327"/>
      <c r="E21" s="329" t="s">
        <v>992</v>
      </c>
      <c r="F21" s="325" t="s">
        <v>993</v>
      </c>
      <c r="G21" s="325"/>
      <c r="H21" s="325"/>
      <c r="I21" s="325"/>
      <c r="J21" s="325"/>
      <c r="K21" s="323"/>
    </row>
    <row r="22" s="1" customFormat="1" ht="15" customHeight="1">
      <c r="B22" s="326"/>
      <c r="C22" s="327"/>
      <c r="D22" s="327"/>
      <c r="E22" s="329" t="s">
        <v>994</v>
      </c>
      <c r="F22" s="325" t="s">
        <v>995</v>
      </c>
      <c r="G22" s="325"/>
      <c r="H22" s="325"/>
      <c r="I22" s="325"/>
      <c r="J22" s="325"/>
      <c r="K22" s="323"/>
    </row>
    <row r="23" s="1" customFormat="1" ht="15" customHeight="1">
      <c r="B23" s="326"/>
      <c r="C23" s="327"/>
      <c r="D23" s="327"/>
      <c r="E23" s="329" t="s">
        <v>84</v>
      </c>
      <c r="F23" s="325" t="s">
        <v>996</v>
      </c>
      <c r="G23" s="325"/>
      <c r="H23" s="325"/>
      <c r="I23" s="325"/>
      <c r="J23" s="325"/>
      <c r="K23" s="323"/>
    </row>
    <row r="24" s="1" customFormat="1" ht="12.75" customHeight="1">
      <c r="B24" s="326"/>
      <c r="C24" s="327"/>
      <c r="D24" s="327"/>
      <c r="E24" s="327"/>
      <c r="F24" s="327"/>
      <c r="G24" s="327"/>
      <c r="H24" s="327"/>
      <c r="I24" s="327"/>
      <c r="J24" s="327"/>
      <c r="K24" s="323"/>
    </row>
    <row r="25" s="1" customFormat="1" ht="15" customHeight="1">
      <c r="B25" s="326"/>
      <c r="C25" s="325" t="s">
        <v>997</v>
      </c>
      <c r="D25" s="325"/>
      <c r="E25" s="325"/>
      <c r="F25" s="325"/>
      <c r="G25" s="325"/>
      <c r="H25" s="325"/>
      <c r="I25" s="325"/>
      <c r="J25" s="325"/>
      <c r="K25" s="323"/>
    </row>
    <row r="26" s="1" customFormat="1" ht="15" customHeight="1">
      <c r="B26" s="326"/>
      <c r="C26" s="325" t="s">
        <v>998</v>
      </c>
      <c r="D26" s="325"/>
      <c r="E26" s="325"/>
      <c r="F26" s="325"/>
      <c r="G26" s="325"/>
      <c r="H26" s="325"/>
      <c r="I26" s="325"/>
      <c r="J26" s="325"/>
      <c r="K26" s="323"/>
    </row>
    <row r="27" s="1" customFormat="1" ht="15" customHeight="1">
      <c r="B27" s="326"/>
      <c r="C27" s="325"/>
      <c r="D27" s="325" t="s">
        <v>999</v>
      </c>
      <c r="E27" s="325"/>
      <c r="F27" s="325"/>
      <c r="G27" s="325"/>
      <c r="H27" s="325"/>
      <c r="I27" s="325"/>
      <c r="J27" s="325"/>
      <c r="K27" s="323"/>
    </row>
    <row r="28" s="1" customFormat="1" ht="15" customHeight="1">
      <c r="B28" s="326"/>
      <c r="C28" s="327"/>
      <c r="D28" s="325" t="s">
        <v>1000</v>
      </c>
      <c r="E28" s="325"/>
      <c r="F28" s="325"/>
      <c r="G28" s="325"/>
      <c r="H28" s="325"/>
      <c r="I28" s="325"/>
      <c r="J28" s="325"/>
      <c r="K28" s="323"/>
    </row>
    <row r="29" s="1" customFormat="1" ht="12.75" customHeight="1">
      <c r="B29" s="326"/>
      <c r="C29" s="327"/>
      <c r="D29" s="327"/>
      <c r="E29" s="327"/>
      <c r="F29" s="327"/>
      <c r="G29" s="327"/>
      <c r="H29" s="327"/>
      <c r="I29" s="327"/>
      <c r="J29" s="327"/>
      <c r="K29" s="323"/>
    </row>
    <row r="30" s="1" customFormat="1" ht="15" customHeight="1">
      <c r="B30" s="326"/>
      <c r="C30" s="327"/>
      <c r="D30" s="325" t="s">
        <v>1001</v>
      </c>
      <c r="E30" s="325"/>
      <c r="F30" s="325"/>
      <c r="G30" s="325"/>
      <c r="H30" s="325"/>
      <c r="I30" s="325"/>
      <c r="J30" s="325"/>
      <c r="K30" s="323"/>
    </row>
    <row r="31" s="1" customFormat="1" ht="15" customHeight="1">
      <c r="B31" s="326"/>
      <c r="C31" s="327"/>
      <c r="D31" s="325" t="s">
        <v>1002</v>
      </c>
      <c r="E31" s="325"/>
      <c r="F31" s="325"/>
      <c r="G31" s="325"/>
      <c r="H31" s="325"/>
      <c r="I31" s="325"/>
      <c r="J31" s="325"/>
      <c r="K31" s="323"/>
    </row>
    <row r="32" s="1" customFormat="1" ht="12.75" customHeight="1">
      <c r="B32" s="326"/>
      <c r="C32" s="327"/>
      <c r="D32" s="327"/>
      <c r="E32" s="327"/>
      <c r="F32" s="327"/>
      <c r="G32" s="327"/>
      <c r="H32" s="327"/>
      <c r="I32" s="327"/>
      <c r="J32" s="327"/>
      <c r="K32" s="323"/>
    </row>
    <row r="33" s="1" customFormat="1" ht="15" customHeight="1">
      <c r="B33" s="326"/>
      <c r="C33" s="327"/>
      <c r="D33" s="325" t="s">
        <v>1003</v>
      </c>
      <c r="E33" s="325"/>
      <c r="F33" s="325"/>
      <c r="G33" s="325"/>
      <c r="H33" s="325"/>
      <c r="I33" s="325"/>
      <c r="J33" s="325"/>
      <c r="K33" s="323"/>
    </row>
    <row r="34" s="1" customFormat="1" ht="15" customHeight="1">
      <c r="B34" s="326"/>
      <c r="C34" s="327"/>
      <c r="D34" s="325" t="s">
        <v>1004</v>
      </c>
      <c r="E34" s="325"/>
      <c r="F34" s="325"/>
      <c r="G34" s="325"/>
      <c r="H34" s="325"/>
      <c r="I34" s="325"/>
      <c r="J34" s="325"/>
      <c r="K34" s="323"/>
    </row>
    <row r="35" s="1" customFormat="1" ht="15" customHeight="1">
      <c r="B35" s="326"/>
      <c r="C35" s="327"/>
      <c r="D35" s="325" t="s">
        <v>1005</v>
      </c>
      <c r="E35" s="325"/>
      <c r="F35" s="325"/>
      <c r="G35" s="325"/>
      <c r="H35" s="325"/>
      <c r="I35" s="325"/>
      <c r="J35" s="325"/>
      <c r="K35" s="323"/>
    </row>
    <row r="36" s="1" customFormat="1" ht="15" customHeight="1">
      <c r="B36" s="326"/>
      <c r="C36" s="327"/>
      <c r="D36" s="325"/>
      <c r="E36" s="328" t="s">
        <v>123</v>
      </c>
      <c r="F36" s="325"/>
      <c r="G36" s="325" t="s">
        <v>1006</v>
      </c>
      <c r="H36" s="325"/>
      <c r="I36" s="325"/>
      <c r="J36" s="325"/>
      <c r="K36" s="323"/>
    </row>
    <row r="37" s="1" customFormat="1" ht="30.75" customHeight="1">
      <c r="B37" s="326"/>
      <c r="C37" s="327"/>
      <c r="D37" s="325"/>
      <c r="E37" s="328" t="s">
        <v>1007</v>
      </c>
      <c r="F37" s="325"/>
      <c r="G37" s="325" t="s">
        <v>1008</v>
      </c>
      <c r="H37" s="325"/>
      <c r="I37" s="325"/>
      <c r="J37" s="325"/>
      <c r="K37" s="323"/>
    </row>
    <row r="38" s="1" customFormat="1" ht="15" customHeight="1">
      <c r="B38" s="326"/>
      <c r="C38" s="327"/>
      <c r="D38" s="325"/>
      <c r="E38" s="328" t="s">
        <v>52</v>
      </c>
      <c r="F38" s="325"/>
      <c r="G38" s="325" t="s">
        <v>1009</v>
      </c>
      <c r="H38" s="325"/>
      <c r="I38" s="325"/>
      <c r="J38" s="325"/>
      <c r="K38" s="323"/>
    </row>
    <row r="39" s="1" customFormat="1" ht="15" customHeight="1">
      <c r="B39" s="326"/>
      <c r="C39" s="327"/>
      <c r="D39" s="325"/>
      <c r="E39" s="328" t="s">
        <v>53</v>
      </c>
      <c r="F39" s="325"/>
      <c r="G39" s="325" t="s">
        <v>1010</v>
      </c>
      <c r="H39" s="325"/>
      <c r="I39" s="325"/>
      <c r="J39" s="325"/>
      <c r="K39" s="323"/>
    </row>
    <row r="40" s="1" customFormat="1" ht="15" customHeight="1">
      <c r="B40" s="326"/>
      <c r="C40" s="327"/>
      <c r="D40" s="325"/>
      <c r="E40" s="328" t="s">
        <v>124</v>
      </c>
      <c r="F40" s="325"/>
      <c r="G40" s="325" t="s">
        <v>1011</v>
      </c>
      <c r="H40" s="325"/>
      <c r="I40" s="325"/>
      <c r="J40" s="325"/>
      <c r="K40" s="323"/>
    </row>
    <row r="41" s="1" customFormat="1" ht="15" customHeight="1">
      <c r="B41" s="326"/>
      <c r="C41" s="327"/>
      <c r="D41" s="325"/>
      <c r="E41" s="328" t="s">
        <v>125</v>
      </c>
      <c r="F41" s="325"/>
      <c r="G41" s="325" t="s">
        <v>1012</v>
      </c>
      <c r="H41" s="325"/>
      <c r="I41" s="325"/>
      <c r="J41" s="325"/>
      <c r="K41" s="323"/>
    </row>
    <row r="42" s="1" customFormat="1" ht="15" customHeight="1">
      <c r="B42" s="326"/>
      <c r="C42" s="327"/>
      <c r="D42" s="325"/>
      <c r="E42" s="328" t="s">
        <v>1013</v>
      </c>
      <c r="F42" s="325"/>
      <c r="G42" s="325" t="s">
        <v>1014</v>
      </c>
      <c r="H42" s="325"/>
      <c r="I42" s="325"/>
      <c r="J42" s="325"/>
      <c r="K42" s="323"/>
    </row>
    <row r="43" s="1" customFormat="1" ht="15" customHeight="1">
      <c r="B43" s="326"/>
      <c r="C43" s="327"/>
      <c r="D43" s="325"/>
      <c r="E43" s="328"/>
      <c r="F43" s="325"/>
      <c r="G43" s="325" t="s">
        <v>1015</v>
      </c>
      <c r="H43" s="325"/>
      <c r="I43" s="325"/>
      <c r="J43" s="325"/>
      <c r="K43" s="323"/>
    </row>
    <row r="44" s="1" customFormat="1" ht="15" customHeight="1">
      <c r="B44" s="326"/>
      <c r="C44" s="327"/>
      <c r="D44" s="325"/>
      <c r="E44" s="328" t="s">
        <v>1016</v>
      </c>
      <c r="F44" s="325"/>
      <c r="G44" s="325" t="s">
        <v>1017</v>
      </c>
      <c r="H44" s="325"/>
      <c r="I44" s="325"/>
      <c r="J44" s="325"/>
      <c r="K44" s="323"/>
    </row>
    <row r="45" s="1" customFormat="1" ht="15" customHeight="1">
      <c r="B45" s="326"/>
      <c r="C45" s="327"/>
      <c r="D45" s="325"/>
      <c r="E45" s="328" t="s">
        <v>127</v>
      </c>
      <c r="F45" s="325"/>
      <c r="G45" s="325" t="s">
        <v>1018</v>
      </c>
      <c r="H45" s="325"/>
      <c r="I45" s="325"/>
      <c r="J45" s="325"/>
      <c r="K45" s="323"/>
    </row>
    <row r="46" s="1" customFormat="1" ht="12.75" customHeight="1">
      <c r="B46" s="326"/>
      <c r="C46" s="327"/>
      <c r="D46" s="325"/>
      <c r="E46" s="325"/>
      <c r="F46" s="325"/>
      <c r="G46" s="325"/>
      <c r="H46" s="325"/>
      <c r="I46" s="325"/>
      <c r="J46" s="325"/>
      <c r="K46" s="323"/>
    </row>
    <row r="47" s="1" customFormat="1" ht="15" customHeight="1">
      <c r="B47" s="326"/>
      <c r="C47" s="327"/>
      <c r="D47" s="325" t="s">
        <v>1019</v>
      </c>
      <c r="E47" s="325"/>
      <c r="F47" s="325"/>
      <c r="G47" s="325"/>
      <c r="H47" s="325"/>
      <c r="I47" s="325"/>
      <c r="J47" s="325"/>
      <c r="K47" s="323"/>
    </row>
    <row r="48" s="1" customFormat="1" ht="15" customHeight="1">
      <c r="B48" s="326"/>
      <c r="C48" s="327"/>
      <c r="D48" s="327"/>
      <c r="E48" s="325" t="s">
        <v>1020</v>
      </c>
      <c r="F48" s="325"/>
      <c r="G48" s="325"/>
      <c r="H48" s="325"/>
      <c r="I48" s="325"/>
      <c r="J48" s="325"/>
      <c r="K48" s="323"/>
    </row>
    <row r="49" s="1" customFormat="1" ht="15" customHeight="1">
      <c r="B49" s="326"/>
      <c r="C49" s="327"/>
      <c r="D49" s="327"/>
      <c r="E49" s="325" t="s">
        <v>1021</v>
      </c>
      <c r="F49" s="325"/>
      <c r="G49" s="325"/>
      <c r="H49" s="325"/>
      <c r="I49" s="325"/>
      <c r="J49" s="325"/>
      <c r="K49" s="323"/>
    </row>
    <row r="50" s="1" customFormat="1" ht="15" customHeight="1">
      <c r="B50" s="326"/>
      <c r="C50" s="327"/>
      <c r="D50" s="327"/>
      <c r="E50" s="325" t="s">
        <v>1022</v>
      </c>
      <c r="F50" s="325"/>
      <c r="G50" s="325"/>
      <c r="H50" s="325"/>
      <c r="I50" s="325"/>
      <c r="J50" s="325"/>
      <c r="K50" s="323"/>
    </row>
    <row r="51" s="1" customFormat="1" ht="15" customHeight="1">
      <c r="B51" s="326"/>
      <c r="C51" s="327"/>
      <c r="D51" s="325" t="s">
        <v>1023</v>
      </c>
      <c r="E51" s="325"/>
      <c r="F51" s="325"/>
      <c r="G51" s="325"/>
      <c r="H51" s="325"/>
      <c r="I51" s="325"/>
      <c r="J51" s="325"/>
      <c r="K51" s="323"/>
    </row>
    <row r="52" s="1" customFormat="1" ht="25.5" customHeight="1">
      <c r="B52" s="321"/>
      <c r="C52" s="322" t="s">
        <v>1024</v>
      </c>
      <c r="D52" s="322"/>
      <c r="E52" s="322"/>
      <c r="F52" s="322"/>
      <c r="G52" s="322"/>
      <c r="H52" s="322"/>
      <c r="I52" s="322"/>
      <c r="J52" s="322"/>
      <c r="K52" s="323"/>
    </row>
    <row r="53" s="1" customFormat="1" ht="5.25" customHeight="1">
      <c r="B53" s="321"/>
      <c r="C53" s="324"/>
      <c r="D53" s="324"/>
      <c r="E53" s="324"/>
      <c r="F53" s="324"/>
      <c r="G53" s="324"/>
      <c r="H53" s="324"/>
      <c r="I53" s="324"/>
      <c r="J53" s="324"/>
      <c r="K53" s="323"/>
    </row>
    <row r="54" s="1" customFormat="1" ht="15" customHeight="1">
      <c r="B54" s="321"/>
      <c r="C54" s="325" t="s">
        <v>1025</v>
      </c>
      <c r="D54" s="325"/>
      <c r="E54" s="325"/>
      <c r="F54" s="325"/>
      <c r="G54" s="325"/>
      <c r="H54" s="325"/>
      <c r="I54" s="325"/>
      <c r="J54" s="325"/>
      <c r="K54" s="323"/>
    </row>
    <row r="55" s="1" customFormat="1" ht="15" customHeight="1">
      <c r="B55" s="321"/>
      <c r="C55" s="325" t="s">
        <v>1026</v>
      </c>
      <c r="D55" s="325"/>
      <c r="E55" s="325"/>
      <c r="F55" s="325"/>
      <c r="G55" s="325"/>
      <c r="H55" s="325"/>
      <c r="I55" s="325"/>
      <c r="J55" s="325"/>
      <c r="K55" s="323"/>
    </row>
    <row r="56" s="1" customFormat="1" ht="12.75" customHeight="1">
      <c r="B56" s="321"/>
      <c r="C56" s="325"/>
      <c r="D56" s="325"/>
      <c r="E56" s="325"/>
      <c r="F56" s="325"/>
      <c r="G56" s="325"/>
      <c r="H56" s="325"/>
      <c r="I56" s="325"/>
      <c r="J56" s="325"/>
      <c r="K56" s="323"/>
    </row>
    <row r="57" s="1" customFormat="1" ht="15" customHeight="1">
      <c r="B57" s="321"/>
      <c r="C57" s="325" t="s">
        <v>1027</v>
      </c>
      <c r="D57" s="325"/>
      <c r="E57" s="325"/>
      <c r="F57" s="325"/>
      <c r="G57" s="325"/>
      <c r="H57" s="325"/>
      <c r="I57" s="325"/>
      <c r="J57" s="325"/>
      <c r="K57" s="323"/>
    </row>
    <row r="58" s="1" customFormat="1" ht="15" customHeight="1">
      <c r="B58" s="321"/>
      <c r="C58" s="327"/>
      <c r="D58" s="325" t="s">
        <v>1028</v>
      </c>
      <c r="E58" s="325"/>
      <c r="F58" s="325"/>
      <c r="G58" s="325"/>
      <c r="H58" s="325"/>
      <c r="I58" s="325"/>
      <c r="J58" s="325"/>
      <c r="K58" s="323"/>
    </row>
    <row r="59" s="1" customFormat="1" ht="15" customHeight="1">
      <c r="B59" s="321"/>
      <c r="C59" s="327"/>
      <c r="D59" s="325" t="s">
        <v>1029</v>
      </c>
      <c r="E59" s="325"/>
      <c r="F59" s="325"/>
      <c r="G59" s="325"/>
      <c r="H59" s="325"/>
      <c r="I59" s="325"/>
      <c r="J59" s="325"/>
      <c r="K59" s="323"/>
    </row>
    <row r="60" s="1" customFormat="1" ht="15" customHeight="1">
      <c r="B60" s="321"/>
      <c r="C60" s="327"/>
      <c r="D60" s="325" t="s">
        <v>1030</v>
      </c>
      <c r="E60" s="325"/>
      <c r="F60" s="325"/>
      <c r="G60" s="325"/>
      <c r="H60" s="325"/>
      <c r="I60" s="325"/>
      <c r="J60" s="325"/>
      <c r="K60" s="323"/>
    </row>
    <row r="61" s="1" customFormat="1" ht="15" customHeight="1">
      <c r="B61" s="321"/>
      <c r="C61" s="327"/>
      <c r="D61" s="325" t="s">
        <v>1031</v>
      </c>
      <c r="E61" s="325"/>
      <c r="F61" s="325"/>
      <c r="G61" s="325"/>
      <c r="H61" s="325"/>
      <c r="I61" s="325"/>
      <c r="J61" s="325"/>
      <c r="K61" s="323"/>
    </row>
    <row r="62" s="1" customFormat="1" ht="15" customHeight="1">
      <c r="B62" s="321"/>
      <c r="C62" s="327"/>
      <c r="D62" s="330" t="s">
        <v>1032</v>
      </c>
      <c r="E62" s="330"/>
      <c r="F62" s="330"/>
      <c r="G62" s="330"/>
      <c r="H62" s="330"/>
      <c r="I62" s="330"/>
      <c r="J62" s="330"/>
      <c r="K62" s="323"/>
    </row>
    <row r="63" s="1" customFormat="1" ht="15" customHeight="1">
      <c r="B63" s="321"/>
      <c r="C63" s="327"/>
      <c r="D63" s="325" t="s">
        <v>1033</v>
      </c>
      <c r="E63" s="325"/>
      <c r="F63" s="325"/>
      <c r="G63" s="325"/>
      <c r="H63" s="325"/>
      <c r="I63" s="325"/>
      <c r="J63" s="325"/>
      <c r="K63" s="323"/>
    </row>
    <row r="64" s="1" customFormat="1" ht="12.75" customHeight="1">
      <c r="B64" s="321"/>
      <c r="C64" s="327"/>
      <c r="D64" s="327"/>
      <c r="E64" s="331"/>
      <c r="F64" s="327"/>
      <c r="G64" s="327"/>
      <c r="H64" s="327"/>
      <c r="I64" s="327"/>
      <c r="J64" s="327"/>
      <c r="K64" s="323"/>
    </row>
    <row r="65" s="1" customFormat="1" ht="15" customHeight="1">
      <c r="B65" s="321"/>
      <c r="C65" s="327"/>
      <c r="D65" s="325" t="s">
        <v>1034</v>
      </c>
      <c r="E65" s="325"/>
      <c r="F65" s="325"/>
      <c r="G65" s="325"/>
      <c r="H65" s="325"/>
      <c r="I65" s="325"/>
      <c r="J65" s="325"/>
      <c r="K65" s="323"/>
    </row>
    <row r="66" s="1" customFormat="1" ht="15" customHeight="1">
      <c r="B66" s="321"/>
      <c r="C66" s="327"/>
      <c r="D66" s="330" t="s">
        <v>1035</v>
      </c>
      <c r="E66" s="330"/>
      <c r="F66" s="330"/>
      <c r="G66" s="330"/>
      <c r="H66" s="330"/>
      <c r="I66" s="330"/>
      <c r="J66" s="330"/>
      <c r="K66" s="323"/>
    </row>
    <row r="67" s="1" customFormat="1" ht="15" customHeight="1">
      <c r="B67" s="321"/>
      <c r="C67" s="327"/>
      <c r="D67" s="325" t="s">
        <v>1036</v>
      </c>
      <c r="E67" s="325"/>
      <c r="F67" s="325"/>
      <c r="G67" s="325"/>
      <c r="H67" s="325"/>
      <c r="I67" s="325"/>
      <c r="J67" s="325"/>
      <c r="K67" s="323"/>
    </row>
    <row r="68" s="1" customFormat="1" ht="15" customHeight="1">
      <c r="B68" s="321"/>
      <c r="C68" s="327"/>
      <c r="D68" s="325" t="s">
        <v>1037</v>
      </c>
      <c r="E68" s="325"/>
      <c r="F68" s="325"/>
      <c r="G68" s="325"/>
      <c r="H68" s="325"/>
      <c r="I68" s="325"/>
      <c r="J68" s="325"/>
      <c r="K68" s="323"/>
    </row>
    <row r="69" s="1" customFormat="1" ht="15" customHeight="1">
      <c r="B69" s="321"/>
      <c r="C69" s="327"/>
      <c r="D69" s="325" t="s">
        <v>1038</v>
      </c>
      <c r="E69" s="325"/>
      <c r="F69" s="325"/>
      <c r="G69" s="325"/>
      <c r="H69" s="325"/>
      <c r="I69" s="325"/>
      <c r="J69" s="325"/>
      <c r="K69" s="323"/>
    </row>
    <row r="70" s="1" customFormat="1" ht="15" customHeight="1">
      <c r="B70" s="321"/>
      <c r="C70" s="327"/>
      <c r="D70" s="325" t="s">
        <v>1039</v>
      </c>
      <c r="E70" s="325"/>
      <c r="F70" s="325"/>
      <c r="G70" s="325"/>
      <c r="H70" s="325"/>
      <c r="I70" s="325"/>
      <c r="J70" s="325"/>
      <c r="K70" s="323"/>
    </row>
    <row r="71" s="1" customFormat="1" ht="12.75" customHeight="1">
      <c r="B71" s="332"/>
      <c r="C71" s="333"/>
      <c r="D71" s="333"/>
      <c r="E71" s="333"/>
      <c r="F71" s="333"/>
      <c r="G71" s="333"/>
      <c r="H71" s="333"/>
      <c r="I71" s="333"/>
      <c r="J71" s="333"/>
      <c r="K71" s="334"/>
    </row>
    <row r="72" s="1" customFormat="1" ht="18.75" customHeight="1">
      <c r="B72" s="335"/>
      <c r="C72" s="335"/>
      <c r="D72" s="335"/>
      <c r="E72" s="335"/>
      <c r="F72" s="335"/>
      <c r="G72" s="335"/>
      <c r="H72" s="335"/>
      <c r="I72" s="335"/>
      <c r="J72" s="335"/>
      <c r="K72" s="336"/>
    </row>
    <row r="73" s="1" customFormat="1" ht="18.75" customHeight="1">
      <c r="B73" s="336"/>
      <c r="C73" s="336"/>
      <c r="D73" s="336"/>
      <c r="E73" s="336"/>
      <c r="F73" s="336"/>
      <c r="G73" s="336"/>
      <c r="H73" s="336"/>
      <c r="I73" s="336"/>
      <c r="J73" s="336"/>
      <c r="K73" s="336"/>
    </row>
    <row r="74" s="1" customFormat="1" ht="7.5" customHeight="1">
      <c r="B74" s="337"/>
      <c r="C74" s="338"/>
      <c r="D74" s="338"/>
      <c r="E74" s="338"/>
      <c r="F74" s="338"/>
      <c r="G74" s="338"/>
      <c r="H74" s="338"/>
      <c r="I74" s="338"/>
      <c r="J74" s="338"/>
      <c r="K74" s="339"/>
    </row>
    <row r="75" s="1" customFormat="1" ht="45" customHeight="1">
      <c r="B75" s="340"/>
      <c r="C75" s="341" t="s">
        <v>1040</v>
      </c>
      <c r="D75" s="341"/>
      <c r="E75" s="341"/>
      <c r="F75" s="341"/>
      <c r="G75" s="341"/>
      <c r="H75" s="341"/>
      <c r="I75" s="341"/>
      <c r="J75" s="341"/>
      <c r="K75" s="342"/>
    </row>
    <row r="76" s="1" customFormat="1" ht="17.25" customHeight="1">
      <c r="B76" s="340"/>
      <c r="C76" s="343" t="s">
        <v>1041</v>
      </c>
      <c r="D76" s="343"/>
      <c r="E76" s="343"/>
      <c r="F76" s="343" t="s">
        <v>1042</v>
      </c>
      <c r="G76" s="344"/>
      <c r="H76" s="343" t="s">
        <v>53</v>
      </c>
      <c r="I76" s="343" t="s">
        <v>56</v>
      </c>
      <c r="J76" s="343" t="s">
        <v>1043</v>
      </c>
      <c r="K76" s="342"/>
    </row>
    <row r="77" s="1" customFormat="1" ht="17.25" customHeight="1">
      <c r="B77" s="340"/>
      <c r="C77" s="345" t="s">
        <v>1044</v>
      </c>
      <c r="D77" s="345"/>
      <c r="E77" s="345"/>
      <c r="F77" s="346" t="s">
        <v>1045</v>
      </c>
      <c r="G77" s="347"/>
      <c r="H77" s="345"/>
      <c r="I77" s="345"/>
      <c r="J77" s="345" t="s">
        <v>1046</v>
      </c>
      <c r="K77" s="342"/>
    </row>
    <row r="78" s="1" customFormat="1" ht="5.25" customHeight="1">
      <c r="B78" s="340"/>
      <c r="C78" s="348"/>
      <c r="D78" s="348"/>
      <c r="E78" s="348"/>
      <c r="F78" s="348"/>
      <c r="G78" s="349"/>
      <c r="H78" s="348"/>
      <c r="I78" s="348"/>
      <c r="J78" s="348"/>
      <c r="K78" s="342"/>
    </row>
    <row r="79" s="1" customFormat="1" ht="15" customHeight="1">
      <c r="B79" s="340"/>
      <c r="C79" s="328" t="s">
        <v>52</v>
      </c>
      <c r="D79" s="350"/>
      <c r="E79" s="350"/>
      <c r="F79" s="351" t="s">
        <v>1047</v>
      </c>
      <c r="G79" s="352"/>
      <c r="H79" s="328" t="s">
        <v>1048</v>
      </c>
      <c r="I79" s="328" t="s">
        <v>1049</v>
      </c>
      <c r="J79" s="328">
        <v>20</v>
      </c>
      <c r="K79" s="342"/>
    </row>
    <row r="80" s="1" customFormat="1" ht="15" customHeight="1">
      <c r="B80" s="340"/>
      <c r="C80" s="328" t="s">
        <v>1050</v>
      </c>
      <c r="D80" s="328"/>
      <c r="E80" s="328"/>
      <c r="F80" s="351" t="s">
        <v>1047</v>
      </c>
      <c r="G80" s="352"/>
      <c r="H80" s="328" t="s">
        <v>1051</v>
      </c>
      <c r="I80" s="328" t="s">
        <v>1049</v>
      </c>
      <c r="J80" s="328">
        <v>120</v>
      </c>
      <c r="K80" s="342"/>
    </row>
    <row r="81" s="1" customFormat="1" ht="15" customHeight="1">
      <c r="B81" s="353"/>
      <c r="C81" s="328" t="s">
        <v>1052</v>
      </c>
      <c r="D81" s="328"/>
      <c r="E81" s="328"/>
      <c r="F81" s="351" t="s">
        <v>1053</v>
      </c>
      <c r="G81" s="352"/>
      <c r="H81" s="328" t="s">
        <v>1054</v>
      </c>
      <c r="I81" s="328" t="s">
        <v>1049</v>
      </c>
      <c r="J81" s="328">
        <v>50</v>
      </c>
      <c r="K81" s="342"/>
    </row>
    <row r="82" s="1" customFormat="1" ht="15" customHeight="1">
      <c r="B82" s="353"/>
      <c r="C82" s="328" t="s">
        <v>1055</v>
      </c>
      <c r="D82" s="328"/>
      <c r="E82" s="328"/>
      <c r="F82" s="351" t="s">
        <v>1047</v>
      </c>
      <c r="G82" s="352"/>
      <c r="H82" s="328" t="s">
        <v>1056</v>
      </c>
      <c r="I82" s="328" t="s">
        <v>1057</v>
      </c>
      <c r="J82" s="328"/>
      <c r="K82" s="342"/>
    </row>
    <row r="83" s="1" customFormat="1" ht="15" customHeight="1">
      <c r="B83" s="353"/>
      <c r="C83" s="354" t="s">
        <v>1058</v>
      </c>
      <c r="D83" s="354"/>
      <c r="E83" s="354"/>
      <c r="F83" s="355" t="s">
        <v>1053</v>
      </c>
      <c r="G83" s="354"/>
      <c r="H83" s="354" t="s">
        <v>1059</v>
      </c>
      <c r="I83" s="354" t="s">
        <v>1049</v>
      </c>
      <c r="J83" s="354">
        <v>15</v>
      </c>
      <c r="K83" s="342"/>
    </row>
    <row r="84" s="1" customFormat="1" ht="15" customHeight="1">
      <c r="B84" s="353"/>
      <c r="C84" s="354" t="s">
        <v>1060</v>
      </c>
      <c r="D84" s="354"/>
      <c r="E84" s="354"/>
      <c r="F84" s="355" t="s">
        <v>1053</v>
      </c>
      <c r="G84" s="354"/>
      <c r="H84" s="354" t="s">
        <v>1061</v>
      </c>
      <c r="I84" s="354" t="s">
        <v>1049</v>
      </c>
      <c r="J84" s="354">
        <v>15</v>
      </c>
      <c r="K84" s="342"/>
    </row>
    <row r="85" s="1" customFormat="1" ht="15" customHeight="1">
      <c r="B85" s="353"/>
      <c r="C85" s="354" t="s">
        <v>1062</v>
      </c>
      <c r="D85" s="354"/>
      <c r="E85" s="354"/>
      <c r="F85" s="355" t="s">
        <v>1053</v>
      </c>
      <c r="G85" s="354"/>
      <c r="H85" s="354" t="s">
        <v>1063</v>
      </c>
      <c r="I85" s="354" t="s">
        <v>1049</v>
      </c>
      <c r="J85" s="354">
        <v>20</v>
      </c>
      <c r="K85" s="342"/>
    </row>
    <row r="86" s="1" customFormat="1" ht="15" customHeight="1">
      <c r="B86" s="353"/>
      <c r="C86" s="354" t="s">
        <v>1064</v>
      </c>
      <c r="D86" s="354"/>
      <c r="E86" s="354"/>
      <c r="F86" s="355" t="s">
        <v>1053</v>
      </c>
      <c r="G86" s="354"/>
      <c r="H86" s="354" t="s">
        <v>1065</v>
      </c>
      <c r="I86" s="354" t="s">
        <v>1049</v>
      </c>
      <c r="J86" s="354">
        <v>20</v>
      </c>
      <c r="K86" s="342"/>
    </row>
    <row r="87" s="1" customFormat="1" ht="15" customHeight="1">
      <c r="B87" s="353"/>
      <c r="C87" s="328" t="s">
        <v>1066</v>
      </c>
      <c r="D87" s="328"/>
      <c r="E87" s="328"/>
      <c r="F87" s="351" t="s">
        <v>1053</v>
      </c>
      <c r="G87" s="352"/>
      <c r="H87" s="328" t="s">
        <v>1067</v>
      </c>
      <c r="I87" s="328" t="s">
        <v>1049</v>
      </c>
      <c r="J87" s="328">
        <v>50</v>
      </c>
      <c r="K87" s="342"/>
    </row>
    <row r="88" s="1" customFormat="1" ht="15" customHeight="1">
      <c r="B88" s="353"/>
      <c r="C88" s="328" t="s">
        <v>1068</v>
      </c>
      <c r="D88" s="328"/>
      <c r="E88" s="328"/>
      <c r="F88" s="351" t="s">
        <v>1053</v>
      </c>
      <c r="G88" s="352"/>
      <c r="H88" s="328" t="s">
        <v>1069</v>
      </c>
      <c r="I88" s="328" t="s">
        <v>1049</v>
      </c>
      <c r="J88" s="328">
        <v>20</v>
      </c>
      <c r="K88" s="342"/>
    </row>
    <row r="89" s="1" customFormat="1" ht="15" customHeight="1">
      <c r="B89" s="353"/>
      <c r="C89" s="328" t="s">
        <v>1070</v>
      </c>
      <c r="D89" s="328"/>
      <c r="E89" s="328"/>
      <c r="F89" s="351" t="s">
        <v>1053</v>
      </c>
      <c r="G89" s="352"/>
      <c r="H89" s="328" t="s">
        <v>1071</v>
      </c>
      <c r="I89" s="328" t="s">
        <v>1049</v>
      </c>
      <c r="J89" s="328">
        <v>20</v>
      </c>
      <c r="K89" s="342"/>
    </row>
    <row r="90" s="1" customFormat="1" ht="15" customHeight="1">
      <c r="B90" s="353"/>
      <c r="C90" s="328" t="s">
        <v>1072</v>
      </c>
      <c r="D90" s="328"/>
      <c r="E90" s="328"/>
      <c r="F90" s="351" t="s">
        <v>1053</v>
      </c>
      <c r="G90" s="352"/>
      <c r="H90" s="328" t="s">
        <v>1073</v>
      </c>
      <c r="I90" s="328" t="s">
        <v>1049</v>
      </c>
      <c r="J90" s="328">
        <v>50</v>
      </c>
      <c r="K90" s="342"/>
    </row>
    <row r="91" s="1" customFormat="1" ht="15" customHeight="1">
      <c r="B91" s="353"/>
      <c r="C91" s="328" t="s">
        <v>1074</v>
      </c>
      <c r="D91" s="328"/>
      <c r="E91" s="328"/>
      <c r="F91" s="351" t="s">
        <v>1053</v>
      </c>
      <c r="G91" s="352"/>
      <c r="H91" s="328" t="s">
        <v>1074</v>
      </c>
      <c r="I91" s="328" t="s">
        <v>1049</v>
      </c>
      <c r="J91" s="328">
        <v>50</v>
      </c>
      <c r="K91" s="342"/>
    </row>
    <row r="92" s="1" customFormat="1" ht="15" customHeight="1">
      <c r="B92" s="353"/>
      <c r="C92" s="328" t="s">
        <v>1075</v>
      </c>
      <c r="D92" s="328"/>
      <c r="E92" s="328"/>
      <c r="F92" s="351" t="s">
        <v>1053</v>
      </c>
      <c r="G92" s="352"/>
      <c r="H92" s="328" t="s">
        <v>1076</v>
      </c>
      <c r="I92" s="328" t="s">
        <v>1049</v>
      </c>
      <c r="J92" s="328">
        <v>255</v>
      </c>
      <c r="K92" s="342"/>
    </row>
    <row r="93" s="1" customFormat="1" ht="15" customHeight="1">
      <c r="B93" s="353"/>
      <c r="C93" s="328" t="s">
        <v>1077</v>
      </c>
      <c r="D93" s="328"/>
      <c r="E93" s="328"/>
      <c r="F93" s="351" t="s">
        <v>1047</v>
      </c>
      <c r="G93" s="352"/>
      <c r="H93" s="328" t="s">
        <v>1078</v>
      </c>
      <c r="I93" s="328" t="s">
        <v>1079</v>
      </c>
      <c r="J93" s="328"/>
      <c r="K93" s="342"/>
    </row>
    <row r="94" s="1" customFormat="1" ht="15" customHeight="1">
      <c r="B94" s="353"/>
      <c r="C94" s="328" t="s">
        <v>1080</v>
      </c>
      <c r="D94" s="328"/>
      <c r="E94" s="328"/>
      <c r="F94" s="351" t="s">
        <v>1047</v>
      </c>
      <c r="G94" s="352"/>
      <c r="H94" s="328" t="s">
        <v>1081</v>
      </c>
      <c r="I94" s="328" t="s">
        <v>1082</v>
      </c>
      <c r="J94" s="328"/>
      <c r="K94" s="342"/>
    </row>
    <row r="95" s="1" customFormat="1" ht="15" customHeight="1">
      <c r="B95" s="353"/>
      <c r="C95" s="328" t="s">
        <v>1083</v>
      </c>
      <c r="D95" s="328"/>
      <c r="E95" s="328"/>
      <c r="F95" s="351" t="s">
        <v>1047</v>
      </c>
      <c r="G95" s="352"/>
      <c r="H95" s="328" t="s">
        <v>1083</v>
      </c>
      <c r="I95" s="328" t="s">
        <v>1082</v>
      </c>
      <c r="J95" s="328"/>
      <c r="K95" s="342"/>
    </row>
    <row r="96" s="1" customFormat="1" ht="15" customHeight="1">
      <c r="B96" s="353"/>
      <c r="C96" s="328" t="s">
        <v>37</v>
      </c>
      <c r="D96" s="328"/>
      <c r="E96" s="328"/>
      <c r="F96" s="351" t="s">
        <v>1047</v>
      </c>
      <c r="G96" s="352"/>
      <c r="H96" s="328" t="s">
        <v>1084</v>
      </c>
      <c r="I96" s="328" t="s">
        <v>1082</v>
      </c>
      <c r="J96" s="328"/>
      <c r="K96" s="342"/>
    </row>
    <row r="97" s="1" customFormat="1" ht="15" customHeight="1">
      <c r="B97" s="353"/>
      <c r="C97" s="328" t="s">
        <v>47</v>
      </c>
      <c r="D97" s="328"/>
      <c r="E97" s="328"/>
      <c r="F97" s="351" t="s">
        <v>1047</v>
      </c>
      <c r="G97" s="352"/>
      <c r="H97" s="328" t="s">
        <v>1085</v>
      </c>
      <c r="I97" s="328" t="s">
        <v>1082</v>
      </c>
      <c r="J97" s="328"/>
      <c r="K97" s="342"/>
    </row>
    <row r="98" s="1" customFormat="1" ht="15" customHeight="1">
      <c r="B98" s="356"/>
      <c r="C98" s="357"/>
      <c r="D98" s="357"/>
      <c r="E98" s="357"/>
      <c r="F98" s="357"/>
      <c r="G98" s="357"/>
      <c r="H98" s="357"/>
      <c r="I98" s="357"/>
      <c r="J98" s="357"/>
      <c r="K98" s="358"/>
    </row>
    <row r="99" s="1" customFormat="1" ht="18.75" customHeight="1">
      <c r="B99" s="359"/>
      <c r="C99" s="360"/>
      <c r="D99" s="360"/>
      <c r="E99" s="360"/>
      <c r="F99" s="360"/>
      <c r="G99" s="360"/>
      <c r="H99" s="360"/>
      <c r="I99" s="360"/>
      <c r="J99" s="360"/>
      <c r="K99" s="359"/>
    </row>
    <row r="100" s="1" customFormat="1" ht="18.75" customHeight="1">
      <c r="B100" s="336"/>
      <c r="C100" s="336"/>
      <c r="D100" s="336"/>
      <c r="E100" s="336"/>
      <c r="F100" s="336"/>
      <c r="G100" s="336"/>
      <c r="H100" s="336"/>
      <c r="I100" s="336"/>
      <c r="J100" s="336"/>
      <c r="K100" s="336"/>
    </row>
    <row r="101" s="1" customFormat="1" ht="7.5" customHeight="1">
      <c r="B101" s="337"/>
      <c r="C101" s="338"/>
      <c r="D101" s="338"/>
      <c r="E101" s="338"/>
      <c r="F101" s="338"/>
      <c r="G101" s="338"/>
      <c r="H101" s="338"/>
      <c r="I101" s="338"/>
      <c r="J101" s="338"/>
      <c r="K101" s="339"/>
    </row>
    <row r="102" s="1" customFormat="1" ht="45" customHeight="1">
      <c r="B102" s="340"/>
      <c r="C102" s="341" t="s">
        <v>1086</v>
      </c>
      <c r="D102" s="341"/>
      <c r="E102" s="341"/>
      <c r="F102" s="341"/>
      <c r="G102" s="341"/>
      <c r="H102" s="341"/>
      <c r="I102" s="341"/>
      <c r="J102" s="341"/>
      <c r="K102" s="342"/>
    </row>
    <row r="103" s="1" customFormat="1" ht="17.25" customHeight="1">
      <c r="B103" s="340"/>
      <c r="C103" s="343" t="s">
        <v>1041</v>
      </c>
      <c r="D103" s="343"/>
      <c r="E103" s="343"/>
      <c r="F103" s="343" t="s">
        <v>1042</v>
      </c>
      <c r="G103" s="344"/>
      <c r="H103" s="343" t="s">
        <v>53</v>
      </c>
      <c r="I103" s="343" t="s">
        <v>56</v>
      </c>
      <c r="J103" s="343" t="s">
        <v>1043</v>
      </c>
      <c r="K103" s="342"/>
    </row>
    <row r="104" s="1" customFormat="1" ht="17.25" customHeight="1">
      <c r="B104" s="340"/>
      <c r="C104" s="345" t="s">
        <v>1044</v>
      </c>
      <c r="D104" s="345"/>
      <c r="E104" s="345"/>
      <c r="F104" s="346" t="s">
        <v>1045</v>
      </c>
      <c r="G104" s="347"/>
      <c r="H104" s="345"/>
      <c r="I104" s="345"/>
      <c r="J104" s="345" t="s">
        <v>1046</v>
      </c>
      <c r="K104" s="342"/>
    </row>
    <row r="105" s="1" customFormat="1" ht="5.25" customHeight="1">
      <c r="B105" s="340"/>
      <c r="C105" s="343"/>
      <c r="D105" s="343"/>
      <c r="E105" s="343"/>
      <c r="F105" s="343"/>
      <c r="G105" s="361"/>
      <c r="H105" s="343"/>
      <c r="I105" s="343"/>
      <c r="J105" s="343"/>
      <c r="K105" s="342"/>
    </row>
    <row r="106" s="1" customFormat="1" ht="15" customHeight="1">
      <c r="B106" s="340"/>
      <c r="C106" s="328" t="s">
        <v>52</v>
      </c>
      <c r="D106" s="350"/>
      <c r="E106" s="350"/>
      <c r="F106" s="351" t="s">
        <v>1047</v>
      </c>
      <c r="G106" s="328"/>
      <c r="H106" s="328" t="s">
        <v>1087</v>
      </c>
      <c r="I106" s="328" t="s">
        <v>1049</v>
      </c>
      <c r="J106" s="328">
        <v>20</v>
      </c>
      <c r="K106" s="342"/>
    </row>
    <row r="107" s="1" customFormat="1" ht="15" customHeight="1">
      <c r="B107" s="340"/>
      <c r="C107" s="328" t="s">
        <v>1050</v>
      </c>
      <c r="D107" s="328"/>
      <c r="E107" s="328"/>
      <c r="F107" s="351" t="s">
        <v>1047</v>
      </c>
      <c r="G107" s="328"/>
      <c r="H107" s="328" t="s">
        <v>1087</v>
      </c>
      <c r="I107" s="328" t="s">
        <v>1049</v>
      </c>
      <c r="J107" s="328">
        <v>120</v>
      </c>
      <c r="K107" s="342"/>
    </row>
    <row r="108" s="1" customFormat="1" ht="15" customHeight="1">
      <c r="B108" s="353"/>
      <c r="C108" s="328" t="s">
        <v>1052</v>
      </c>
      <c r="D108" s="328"/>
      <c r="E108" s="328"/>
      <c r="F108" s="351" t="s">
        <v>1053</v>
      </c>
      <c r="G108" s="328"/>
      <c r="H108" s="328" t="s">
        <v>1087</v>
      </c>
      <c r="I108" s="328" t="s">
        <v>1049</v>
      </c>
      <c r="J108" s="328">
        <v>50</v>
      </c>
      <c r="K108" s="342"/>
    </row>
    <row r="109" s="1" customFormat="1" ht="15" customHeight="1">
      <c r="B109" s="353"/>
      <c r="C109" s="328" t="s">
        <v>1055</v>
      </c>
      <c r="D109" s="328"/>
      <c r="E109" s="328"/>
      <c r="F109" s="351" t="s">
        <v>1047</v>
      </c>
      <c r="G109" s="328"/>
      <c r="H109" s="328" t="s">
        <v>1087</v>
      </c>
      <c r="I109" s="328" t="s">
        <v>1057</v>
      </c>
      <c r="J109" s="328"/>
      <c r="K109" s="342"/>
    </row>
    <row r="110" s="1" customFormat="1" ht="15" customHeight="1">
      <c r="B110" s="353"/>
      <c r="C110" s="328" t="s">
        <v>1066</v>
      </c>
      <c r="D110" s="328"/>
      <c r="E110" s="328"/>
      <c r="F110" s="351" t="s">
        <v>1053</v>
      </c>
      <c r="G110" s="328"/>
      <c r="H110" s="328" t="s">
        <v>1087</v>
      </c>
      <c r="I110" s="328" t="s">
        <v>1049</v>
      </c>
      <c r="J110" s="328">
        <v>50</v>
      </c>
      <c r="K110" s="342"/>
    </row>
    <row r="111" s="1" customFormat="1" ht="15" customHeight="1">
      <c r="B111" s="353"/>
      <c r="C111" s="328" t="s">
        <v>1074</v>
      </c>
      <c r="D111" s="328"/>
      <c r="E111" s="328"/>
      <c r="F111" s="351" t="s">
        <v>1053</v>
      </c>
      <c r="G111" s="328"/>
      <c r="H111" s="328" t="s">
        <v>1087</v>
      </c>
      <c r="I111" s="328" t="s">
        <v>1049</v>
      </c>
      <c r="J111" s="328">
        <v>50</v>
      </c>
      <c r="K111" s="342"/>
    </row>
    <row r="112" s="1" customFormat="1" ht="15" customHeight="1">
      <c r="B112" s="353"/>
      <c r="C112" s="328" t="s">
        <v>1072</v>
      </c>
      <c r="D112" s="328"/>
      <c r="E112" s="328"/>
      <c r="F112" s="351" t="s">
        <v>1053</v>
      </c>
      <c r="G112" s="328"/>
      <c r="H112" s="328" t="s">
        <v>1087</v>
      </c>
      <c r="I112" s="328" t="s">
        <v>1049</v>
      </c>
      <c r="J112" s="328">
        <v>50</v>
      </c>
      <c r="K112" s="342"/>
    </row>
    <row r="113" s="1" customFormat="1" ht="15" customHeight="1">
      <c r="B113" s="353"/>
      <c r="C113" s="328" t="s">
        <v>52</v>
      </c>
      <c r="D113" s="328"/>
      <c r="E113" s="328"/>
      <c r="F113" s="351" t="s">
        <v>1047</v>
      </c>
      <c r="G113" s="328"/>
      <c r="H113" s="328" t="s">
        <v>1088</v>
      </c>
      <c r="I113" s="328" t="s">
        <v>1049</v>
      </c>
      <c r="J113" s="328">
        <v>20</v>
      </c>
      <c r="K113" s="342"/>
    </row>
    <row r="114" s="1" customFormat="1" ht="15" customHeight="1">
      <c r="B114" s="353"/>
      <c r="C114" s="328" t="s">
        <v>1089</v>
      </c>
      <c r="D114" s="328"/>
      <c r="E114" s="328"/>
      <c r="F114" s="351" t="s">
        <v>1047</v>
      </c>
      <c r="G114" s="328"/>
      <c r="H114" s="328" t="s">
        <v>1090</v>
      </c>
      <c r="I114" s="328" t="s">
        <v>1049</v>
      </c>
      <c r="J114" s="328">
        <v>120</v>
      </c>
      <c r="K114" s="342"/>
    </row>
    <row r="115" s="1" customFormat="1" ht="15" customHeight="1">
      <c r="B115" s="353"/>
      <c r="C115" s="328" t="s">
        <v>37</v>
      </c>
      <c r="D115" s="328"/>
      <c r="E115" s="328"/>
      <c r="F115" s="351" t="s">
        <v>1047</v>
      </c>
      <c r="G115" s="328"/>
      <c r="H115" s="328" t="s">
        <v>1091</v>
      </c>
      <c r="I115" s="328" t="s">
        <v>1082</v>
      </c>
      <c r="J115" s="328"/>
      <c r="K115" s="342"/>
    </row>
    <row r="116" s="1" customFormat="1" ht="15" customHeight="1">
      <c r="B116" s="353"/>
      <c r="C116" s="328" t="s">
        <v>47</v>
      </c>
      <c r="D116" s="328"/>
      <c r="E116" s="328"/>
      <c r="F116" s="351" t="s">
        <v>1047</v>
      </c>
      <c r="G116" s="328"/>
      <c r="H116" s="328" t="s">
        <v>1092</v>
      </c>
      <c r="I116" s="328" t="s">
        <v>1082</v>
      </c>
      <c r="J116" s="328"/>
      <c r="K116" s="342"/>
    </row>
    <row r="117" s="1" customFormat="1" ht="15" customHeight="1">
      <c r="B117" s="353"/>
      <c r="C117" s="328" t="s">
        <v>56</v>
      </c>
      <c r="D117" s="328"/>
      <c r="E117" s="328"/>
      <c r="F117" s="351" t="s">
        <v>1047</v>
      </c>
      <c r="G117" s="328"/>
      <c r="H117" s="328" t="s">
        <v>1093</v>
      </c>
      <c r="I117" s="328" t="s">
        <v>1094</v>
      </c>
      <c r="J117" s="328"/>
      <c r="K117" s="342"/>
    </row>
    <row r="118" s="1" customFormat="1" ht="15" customHeight="1">
      <c r="B118" s="356"/>
      <c r="C118" s="362"/>
      <c r="D118" s="362"/>
      <c r="E118" s="362"/>
      <c r="F118" s="362"/>
      <c r="G118" s="362"/>
      <c r="H118" s="362"/>
      <c r="I118" s="362"/>
      <c r="J118" s="362"/>
      <c r="K118" s="358"/>
    </row>
    <row r="119" s="1" customFormat="1" ht="18.75" customHeight="1">
      <c r="B119" s="363"/>
      <c r="C119" s="364"/>
      <c r="D119" s="364"/>
      <c r="E119" s="364"/>
      <c r="F119" s="365"/>
      <c r="G119" s="364"/>
      <c r="H119" s="364"/>
      <c r="I119" s="364"/>
      <c r="J119" s="364"/>
      <c r="K119" s="363"/>
    </row>
    <row r="120" s="1" customFormat="1" ht="18.75" customHeight="1">
      <c r="B120" s="336"/>
      <c r="C120" s="336"/>
      <c r="D120" s="336"/>
      <c r="E120" s="336"/>
      <c r="F120" s="336"/>
      <c r="G120" s="336"/>
      <c r="H120" s="336"/>
      <c r="I120" s="336"/>
      <c r="J120" s="336"/>
      <c r="K120" s="336"/>
    </row>
    <row r="121" s="1" customFormat="1" ht="7.5" customHeight="1">
      <c r="B121" s="366"/>
      <c r="C121" s="367"/>
      <c r="D121" s="367"/>
      <c r="E121" s="367"/>
      <c r="F121" s="367"/>
      <c r="G121" s="367"/>
      <c r="H121" s="367"/>
      <c r="I121" s="367"/>
      <c r="J121" s="367"/>
      <c r="K121" s="368"/>
    </row>
    <row r="122" s="1" customFormat="1" ht="45" customHeight="1">
      <c r="B122" s="369"/>
      <c r="C122" s="319" t="s">
        <v>1095</v>
      </c>
      <c r="D122" s="319"/>
      <c r="E122" s="319"/>
      <c r="F122" s="319"/>
      <c r="G122" s="319"/>
      <c r="H122" s="319"/>
      <c r="I122" s="319"/>
      <c r="J122" s="319"/>
      <c r="K122" s="370"/>
    </row>
    <row r="123" s="1" customFormat="1" ht="17.25" customHeight="1">
      <c r="B123" s="371"/>
      <c r="C123" s="343" t="s">
        <v>1041</v>
      </c>
      <c r="D123" s="343"/>
      <c r="E123" s="343"/>
      <c r="F123" s="343" t="s">
        <v>1042</v>
      </c>
      <c r="G123" s="344"/>
      <c r="H123" s="343" t="s">
        <v>53</v>
      </c>
      <c r="I123" s="343" t="s">
        <v>56</v>
      </c>
      <c r="J123" s="343" t="s">
        <v>1043</v>
      </c>
      <c r="K123" s="372"/>
    </row>
    <row r="124" s="1" customFormat="1" ht="17.25" customHeight="1">
      <c r="B124" s="371"/>
      <c r="C124" s="345" t="s">
        <v>1044</v>
      </c>
      <c r="D124" s="345"/>
      <c r="E124" s="345"/>
      <c r="F124" s="346" t="s">
        <v>1045</v>
      </c>
      <c r="G124" s="347"/>
      <c r="H124" s="345"/>
      <c r="I124" s="345"/>
      <c r="J124" s="345" t="s">
        <v>1046</v>
      </c>
      <c r="K124" s="372"/>
    </row>
    <row r="125" s="1" customFormat="1" ht="5.25" customHeight="1">
      <c r="B125" s="373"/>
      <c r="C125" s="348"/>
      <c r="D125" s="348"/>
      <c r="E125" s="348"/>
      <c r="F125" s="348"/>
      <c r="G125" s="374"/>
      <c r="H125" s="348"/>
      <c r="I125" s="348"/>
      <c r="J125" s="348"/>
      <c r="K125" s="375"/>
    </row>
    <row r="126" s="1" customFormat="1" ht="15" customHeight="1">
      <c r="B126" s="373"/>
      <c r="C126" s="328" t="s">
        <v>1050</v>
      </c>
      <c r="D126" s="350"/>
      <c r="E126" s="350"/>
      <c r="F126" s="351" t="s">
        <v>1047</v>
      </c>
      <c r="G126" s="328"/>
      <c r="H126" s="328" t="s">
        <v>1087</v>
      </c>
      <c r="I126" s="328" t="s">
        <v>1049</v>
      </c>
      <c r="J126" s="328">
        <v>120</v>
      </c>
      <c r="K126" s="376"/>
    </row>
    <row r="127" s="1" customFormat="1" ht="15" customHeight="1">
      <c r="B127" s="373"/>
      <c r="C127" s="328" t="s">
        <v>1096</v>
      </c>
      <c r="D127" s="328"/>
      <c r="E127" s="328"/>
      <c r="F127" s="351" t="s">
        <v>1047</v>
      </c>
      <c r="G127" s="328"/>
      <c r="H127" s="328" t="s">
        <v>1097</v>
      </c>
      <c r="I127" s="328" t="s">
        <v>1049</v>
      </c>
      <c r="J127" s="328" t="s">
        <v>1098</v>
      </c>
      <c r="K127" s="376"/>
    </row>
    <row r="128" s="1" customFormat="1" ht="15" customHeight="1">
      <c r="B128" s="373"/>
      <c r="C128" s="328" t="s">
        <v>84</v>
      </c>
      <c r="D128" s="328"/>
      <c r="E128" s="328"/>
      <c r="F128" s="351" t="s">
        <v>1047</v>
      </c>
      <c r="G128" s="328"/>
      <c r="H128" s="328" t="s">
        <v>1099</v>
      </c>
      <c r="I128" s="328" t="s">
        <v>1049</v>
      </c>
      <c r="J128" s="328" t="s">
        <v>1098</v>
      </c>
      <c r="K128" s="376"/>
    </row>
    <row r="129" s="1" customFormat="1" ht="15" customHeight="1">
      <c r="B129" s="373"/>
      <c r="C129" s="328" t="s">
        <v>1058</v>
      </c>
      <c r="D129" s="328"/>
      <c r="E129" s="328"/>
      <c r="F129" s="351" t="s">
        <v>1053</v>
      </c>
      <c r="G129" s="328"/>
      <c r="H129" s="328" t="s">
        <v>1059</v>
      </c>
      <c r="I129" s="328" t="s">
        <v>1049</v>
      </c>
      <c r="J129" s="328">
        <v>15</v>
      </c>
      <c r="K129" s="376"/>
    </row>
    <row r="130" s="1" customFormat="1" ht="15" customHeight="1">
      <c r="B130" s="373"/>
      <c r="C130" s="354" t="s">
        <v>1060</v>
      </c>
      <c r="D130" s="354"/>
      <c r="E130" s="354"/>
      <c r="F130" s="355" t="s">
        <v>1053</v>
      </c>
      <c r="G130" s="354"/>
      <c r="H130" s="354" t="s">
        <v>1061</v>
      </c>
      <c r="I130" s="354" t="s">
        <v>1049</v>
      </c>
      <c r="J130" s="354">
        <v>15</v>
      </c>
      <c r="K130" s="376"/>
    </row>
    <row r="131" s="1" customFormat="1" ht="15" customHeight="1">
      <c r="B131" s="373"/>
      <c r="C131" s="354" t="s">
        <v>1062</v>
      </c>
      <c r="D131" s="354"/>
      <c r="E131" s="354"/>
      <c r="F131" s="355" t="s">
        <v>1053</v>
      </c>
      <c r="G131" s="354"/>
      <c r="H131" s="354" t="s">
        <v>1063</v>
      </c>
      <c r="I131" s="354" t="s">
        <v>1049</v>
      </c>
      <c r="J131" s="354">
        <v>20</v>
      </c>
      <c r="K131" s="376"/>
    </row>
    <row r="132" s="1" customFormat="1" ht="15" customHeight="1">
      <c r="B132" s="373"/>
      <c r="C132" s="354" t="s">
        <v>1064</v>
      </c>
      <c r="D132" s="354"/>
      <c r="E132" s="354"/>
      <c r="F132" s="355" t="s">
        <v>1053</v>
      </c>
      <c r="G132" s="354"/>
      <c r="H132" s="354" t="s">
        <v>1065</v>
      </c>
      <c r="I132" s="354" t="s">
        <v>1049</v>
      </c>
      <c r="J132" s="354">
        <v>20</v>
      </c>
      <c r="K132" s="376"/>
    </row>
    <row r="133" s="1" customFormat="1" ht="15" customHeight="1">
      <c r="B133" s="373"/>
      <c r="C133" s="328" t="s">
        <v>1052</v>
      </c>
      <c r="D133" s="328"/>
      <c r="E133" s="328"/>
      <c r="F133" s="351" t="s">
        <v>1053</v>
      </c>
      <c r="G133" s="328"/>
      <c r="H133" s="328" t="s">
        <v>1087</v>
      </c>
      <c r="I133" s="328" t="s">
        <v>1049</v>
      </c>
      <c r="J133" s="328">
        <v>50</v>
      </c>
      <c r="K133" s="376"/>
    </row>
    <row r="134" s="1" customFormat="1" ht="15" customHeight="1">
      <c r="B134" s="373"/>
      <c r="C134" s="328" t="s">
        <v>1066</v>
      </c>
      <c r="D134" s="328"/>
      <c r="E134" s="328"/>
      <c r="F134" s="351" t="s">
        <v>1053</v>
      </c>
      <c r="G134" s="328"/>
      <c r="H134" s="328" t="s">
        <v>1087</v>
      </c>
      <c r="I134" s="328" t="s">
        <v>1049</v>
      </c>
      <c r="J134" s="328">
        <v>50</v>
      </c>
      <c r="K134" s="376"/>
    </row>
    <row r="135" s="1" customFormat="1" ht="15" customHeight="1">
      <c r="B135" s="373"/>
      <c r="C135" s="328" t="s">
        <v>1072</v>
      </c>
      <c r="D135" s="328"/>
      <c r="E135" s="328"/>
      <c r="F135" s="351" t="s">
        <v>1053</v>
      </c>
      <c r="G135" s="328"/>
      <c r="H135" s="328" t="s">
        <v>1087</v>
      </c>
      <c r="I135" s="328" t="s">
        <v>1049</v>
      </c>
      <c r="J135" s="328">
        <v>50</v>
      </c>
      <c r="K135" s="376"/>
    </row>
    <row r="136" s="1" customFormat="1" ht="15" customHeight="1">
      <c r="B136" s="373"/>
      <c r="C136" s="328" t="s">
        <v>1074</v>
      </c>
      <c r="D136" s="328"/>
      <c r="E136" s="328"/>
      <c r="F136" s="351" t="s">
        <v>1053</v>
      </c>
      <c r="G136" s="328"/>
      <c r="H136" s="328" t="s">
        <v>1087</v>
      </c>
      <c r="I136" s="328" t="s">
        <v>1049</v>
      </c>
      <c r="J136" s="328">
        <v>50</v>
      </c>
      <c r="K136" s="376"/>
    </row>
    <row r="137" s="1" customFormat="1" ht="15" customHeight="1">
      <c r="B137" s="373"/>
      <c r="C137" s="328" t="s">
        <v>1075</v>
      </c>
      <c r="D137" s="328"/>
      <c r="E137" s="328"/>
      <c r="F137" s="351" t="s">
        <v>1053</v>
      </c>
      <c r="G137" s="328"/>
      <c r="H137" s="328" t="s">
        <v>1100</v>
      </c>
      <c r="I137" s="328" t="s">
        <v>1049</v>
      </c>
      <c r="J137" s="328">
        <v>255</v>
      </c>
      <c r="K137" s="376"/>
    </row>
    <row r="138" s="1" customFormat="1" ht="15" customHeight="1">
      <c r="B138" s="373"/>
      <c r="C138" s="328" t="s">
        <v>1077</v>
      </c>
      <c r="D138" s="328"/>
      <c r="E138" s="328"/>
      <c r="F138" s="351" t="s">
        <v>1047</v>
      </c>
      <c r="G138" s="328"/>
      <c r="H138" s="328" t="s">
        <v>1101</v>
      </c>
      <c r="I138" s="328" t="s">
        <v>1079</v>
      </c>
      <c r="J138" s="328"/>
      <c r="K138" s="376"/>
    </row>
    <row r="139" s="1" customFormat="1" ht="15" customHeight="1">
      <c r="B139" s="373"/>
      <c r="C139" s="328" t="s">
        <v>1080</v>
      </c>
      <c r="D139" s="328"/>
      <c r="E139" s="328"/>
      <c r="F139" s="351" t="s">
        <v>1047</v>
      </c>
      <c r="G139" s="328"/>
      <c r="H139" s="328" t="s">
        <v>1102</v>
      </c>
      <c r="I139" s="328" t="s">
        <v>1082</v>
      </c>
      <c r="J139" s="328"/>
      <c r="K139" s="376"/>
    </row>
    <row r="140" s="1" customFormat="1" ht="15" customHeight="1">
      <c r="B140" s="373"/>
      <c r="C140" s="328" t="s">
        <v>1083</v>
      </c>
      <c r="D140" s="328"/>
      <c r="E140" s="328"/>
      <c r="F140" s="351" t="s">
        <v>1047</v>
      </c>
      <c r="G140" s="328"/>
      <c r="H140" s="328" t="s">
        <v>1083</v>
      </c>
      <c r="I140" s="328" t="s">
        <v>1082</v>
      </c>
      <c r="J140" s="328"/>
      <c r="K140" s="376"/>
    </row>
    <row r="141" s="1" customFormat="1" ht="15" customHeight="1">
      <c r="B141" s="373"/>
      <c r="C141" s="328" t="s">
        <v>37</v>
      </c>
      <c r="D141" s="328"/>
      <c r="E141" s="328"/>
      <c r="F141" s="351" t="s">
        <v>1047</v>
      </c>
      <c r="G141" s="328"/>
      <c r="H141" s="328" t="s">
        <v>1103</v>
      </c>
      <c r="I141" s="328" t="s">
        <v>1082</v>
      </c>
      <c r="J141" s="328"/>
      <c r="K141" s="376"/>
    </row>
    <row r="142" s="1" customFormat="1" ht="15" customHeight="1">
      <c r="B142" s="373"/>
      <c r="C142" s="328" t="s">
        <v>1104</v>
      </c>
      <c r="D142" s="328"/>
      <c r="E142" s="328"/>
      <c r="F142" s="351" t="s">
        <v>1047</v>
      </c>
      <c r="G142" s="328"/>
      <c r="H142" s="328" t="s">
        <v>1105</v>
      </c>
      <c r="I142" s="328" t="s">
        <v>1082</v>
      </c>
      <c r="J142" s="328"/>
      <c r="K142" s="376"/>
    </row>
    <row r="143" s="1" customFormat="1" ht="15" customHeight="1">
      <c r="B143" s="377"/>
      <c r="C143" s="378"/>
      <c r="D143" s="378"/>
      <c r="E143" s="378"/>
      <c r="F143" s="378"/>
      <c r="G143" s="378"/>
      <c r="H143" s="378"/>
      <c r="I143" s="378"/>
      <c r="J143" s="378"/>
      <c r="K143" s="379"/>
    </row>
    <row r="144" s="1" customFormat="1" ht="18.75" customHeight="1">
      <c r="B144" s="364"/>
      <c r="C144" s="364"/>
      <c r="D144" s="364"/>
      <c r="E144" s="364"/>
      <c r="F144" s="365"/>
      <c r="G144" s="364"/>
      <c r="H144" s="364"/>
      <c r="I144" s="364"/>
      <c r="J144" s="364"/>
      <c r="K144" s="364"/>
    </row>
    <row r="145" s="1" customFormat="1" ht="18.75" customHeight="1">
      <c r="B145" s="336"/>
      <c r="C145" s="336"/>
      <c r="D145" s="336"/>
      <c r="E145" s="336"/>
      <c r="F145" s="336"/>
      <c r="G145" s="336"/>
      <c r="H145" s="336"/>
      <c r="I145" s="336"/>
      <c r="J145" s="336"/>
      <c r="K145" s="336"/>
    </row>
    <row r="146" s="1" customFormat="1" ht="7.5" customHeight="1">
      <c r="B146" s="337"/>
      <c r="C146" s="338"/>
      <c r="D146" s="338"/>
      <c r="E146" s="338"/>
      <c r="F146" s="338"/>
      <c r="G146" s="338"/>
      <c r="H146" s="338"/>
      <c r="I146" s="338"/>
      <c r="J146" s="338"/>
      <c r="K146" s="339"/>
    </row>
    <row r="147" s="1" customFormat="1" ht="45" customHeight="1">
      <c r="B147" s="340"/>
      <c r="C147" s="341" t="s">
        <v>1106</v>
      </c>
      <c r="D147" s="341"/>
      <c r="E147" s="341"/>
      <c r="F147" s="341"/>
      <c r="G147" s="341"/>
      <c r="H147" s="341"/>
      <c r="I147" s="341"/>
      <c r="J147" s="341"/>
      <c r="K147" s="342"/>
    </row>
    <row r="148" s="1" customFormat="1" ht="17.25" customHeight="1">
      <c r="B148" s="340"/>
      <c r="C148" s="343" t="s">
        <v>1041</v>
      </c>
      <c r="D148" s="343"/>
      <c r="E148" s="343"/>
      <c r="F148" s="343" t="s">
        <v>1042</v>
      </c>
      <c r="G148" s="344"/>
      <c r="H148" s="343" t="s">
        <v>53</v>
      </c>
      <c r="I148" s="343" t="s">
        <v>56</v>
      </c>
      <c r="J148" s="343" t="s">
        <v>1043</v>
      </c>
      <c r="K148" s="342"/>
    </row>
    <row r="149" s="1" customFormat="1" ht="17.25" customHeight="1">
      <c r="B149" s="340"/>
      <c r="C149" s="345" t="s">
        <v>1044</v>
      </c>
      <c r="D149" s="345"/>
      <c r="E149" s="345"/>
      <c r="F149" s="346" t="s">
        <v>1045</v>
      </c>
      <c r="G149" s="347"/>
      <c r="H149" s="345"/>
      <c r="I149" s="345"/>
      <c r="J149" s="345" t="s">
        <v>1046</v>
      </c>
      <c r="K149" s="342"/>
    </row>
    <row r="150" s="1" customFormat="1" ht="5.25" customHeight="1">
      <c r="B150" s="353"/>
      <c r="C150" s="348"/>
      <c r="D150" s="348"/>
      <c r="E150" s="348"/>
      <c r="F150" s="348"/>
      <c r="G150" s="349"/>
      <c r="H150" s="348"/>
      <c r="I150" s="348"/>
      <c r="J150" s="348"/>
      <c r="K150" s="376"/>
    </row>
    <row r="151" s="1" customFormat="1" ht="15" customHeight="1">
      <c r="B151" s="353"/>
      <c r="C151" s="380" t="s">
        <v>1050</v>
      </c>
      <c r="D151" s="328"/>
      <c r="E151" s="328"/>
      <c r="F151" s="381" t="s">
        <v>1047</v>
      </c>
      <c r="G151" s="328"/>
      <c r="H151" s="380" t="s">
        <v>1087</v>
      </c>
      <c r="I151" s="380" t="s">
        <v>1049</v>
      </c>
      <c r="J151" s="380">
        <v>120</v>
      </c>
      <c r="K151" s="376"/>
    </row>
    <row r="152" s="1" customFormat="1" ht="15" customHeight="1">
      <c r="B152" s="353"/>
      <c r="C152" s="380" t="s">
        <v>1096</v>
      </c>
      <c r="D152" s="328"/>
      <c r="E152" s="328"/>
      <c r="F152" s="381" t="s">
        <v>1047</v>
      </c>
      <c r="G152" s="328"/>
      <c r="H152" s="380" t="s">
        <v>1107</v>
      </c>
      <c r="I152" s="380" t="s">
        <v>1049</v>
      </c>
      <c r="J152" s="380" t="s">
        <v>1098</v>
      </c>
      <c r="K152" s="376"/>
    </row>
    <row r="153" s="1" customFormat="1" ht="15" customHeight="1">
      <c r="B153" s="353"/>
      <c r="C153" s="380" t="s">
        <v>84</v>
      </c>
      <c r="D153" s="328"/>
      <c r="E153" s="328"/>
      <c r="F153" s="381" t="s">
        <v>1047</v>
      </c>
      <c r="G153" s="328"/>
      <c r="H153" s="380" t="s">
        <v>1108</v>
      </c>
      <c r="I153" s="380" t="s">
        <v>1049</v>
      </c>
      <c r="J153" s="380" t="s">
        <v>1098</v>
      </c>
      <c r="K153" s="376"/>
    </row>
    <row r="154" s="1" customFormat="1" ht="15" customHeight="1">
      <c r="B154" s="353"/>
      <c r="C154" s="380" t="s">
        <v>1052</v>
      </c>
      <c r="D154" s="328"/>
      <c r="E154" s="328"/>
      <c r="F154" s="381" t="s">
        <v>1053</v>
      </c>
      <c r="G154" s="328"/>
      <c r="H154" s="380" t="s">
        <v>1087</v>
      </c>
      <c r="I154" s="380" t="s">
        <v>1049</v>
      </c>
      <c r="J154" s="380">
        <v>50</v>
      </c>
      <c r="K154" s="376"/>
    </row>
    <row r="155" s="1" customFormat="1" ht="15" customHeight="1">
      <c r="B155" s="353"/>
      <c r="C155" s="380" t="s">
        <v>1055</v>
      </c>
      <c r="D155" s="328"/>
      <c r="E155" s="328"/>
      <c r="F155" s="381" t="s">
        <v>1047</v>
      </c>
      <c r="G155" s="328"/>
      <c r="H155" s="380" t="s">
        <v>1087</v>
      </c>
      <c r="I155" s="380" t="s">
        <v>1057</v>
      </c>
      <c r="J155" s="380"/>
      <c r="K155" s="376"/>
    </row>
    <row r="156" s="1" customFormat="1" ht="15" customHeight="1">
      <c r="B156" s="353"/>
      <c r="C156" s="380" t="s">
        <v>1066</v>
      </c>
      <c r="D156" s="328"/>
      <c r="E156" s="328"/>
      <c r="F156" s="381" t="s">
        <v>1053</v>
      </c>
      <c r="G156" s="328"/>
      <c r="H156" s="380" t="s">
        <v>1087</v>
      </c>
      <c r="I156" s="380" t="s">
        <v>1049</v>
      </c>
      <c r="J156" s="380">
        <v>50</v>
      </c>
      <c r="K156" s="376"/>
    </row>
    <row r="157" s="1" customFormat="1" ht="15" customHeight="1">
      <c r="B157" s="353"/>
      <c r="C157" s="380" t="s">
        <v>1074</v>
      </c>
      <c r="D157" s="328"/>
      <c r="E157" s="328"/>
      <c r="F157" s="381" t="s">
        <v>1053</v>
      </c>
      <c r="G157" s="328"/>
      <c r="H157" s="380" t="s">
        <v>1087</v>
      </c>
      <c r="I157" s="380" t="s">
        <v>1049</v>
      </c>
      <c r="J157" s="380">
        <v>50</v>
      </c>
      <c r="K157" s="376"/>
    </row>
    <row r="158" s="1" customFormat="1" ht="15" customHeight="1">
      <c r="B158" s="353"/>
      <c r="C158" s="380" t="s">
        <v>1072</v>
      </c>
      <c r="D158" s="328"/>
      <c r="E158" s="328"/>
      <c r="F158" s="381" t="s">
        <v>1053</v>
      </c>
      <c r="G158" s="328"/>
      <c r="H158" s="380" t="s">
        <v>1087</v>
      </c>
      <c r="I158" s="380" t="s">
        <v>1049</v>
      </c>
      <c r="J158" s="380">
        <v>50</v>
      </c>
      <c r="K158" s="376"/>
    </row>
    <row r="159" s="1" customFormat="1" ht="15" customHeight="1">
      <c r="B159" s="353"/>
      <c r="C159" s="380" t="s">
        <v>107</v>
      </c>
      <c r="D159" s="328"/>
      <c r="E159" s="328"/>
      <c r="F159" s="381" t="s">
        <v>1047</v>
      </c>
      <c r="G159" s="328"/>
      <c r="H159" s="380" t="s">
        <v>1109</v>
      </c>
      <c r="I159" s="380" t="s">
        <v>1049</v>
      </c>
      <c r="J159" s="380" t="s">
        <v>1110</v>
      </c>
      <c r="K159" s="376"/>
    </row>
    <row r="160" s="1" customFormat="1" ht="15" customHeight="1">
      <c r="B160" s="353"/>
      <c r="C160" s="380" t="s">
        <v>1111</v>
      </c>
      <c r="D160" s="328"/>
      <c r="E160" s="328"/>
      <c r="F160" s="381" t="s">
        <v>1047</v>
      </c>
      <c r="G160" s="328"/>
      <c r="H160" s="380" t="s">
        <v>1112</v>
      </c>
      <c r="I160" s="380" t="s">
        <v>1082</v>
      </c>
      <c r="J160" s="380"/>
      <c r="K160" s="376"/>
    </row>
    <row r="161" s="1" customFormat="1" ht="15" customHeight="1">
      <c r="B161" s="382"/>
      <c r="C161" s="362"/>
      <c r="D161" s="362"/>
      <c r="E161" s="362"/>
      <c r="F161" s="362"/>
      <c r="G161" s="362"/>
      <c r="H161" s="362"/>
      <c r="I161" s="362"/>
      <c r="J161" s="362"/>
      <c r="K161" s="383"/>
    </row>
    <row r="162" s="1" customFormat="1" ht="18.75" customHeight="1">
      <c r="B162" s="364"/>
      <c r="C162" s="374"/>
      <c r="D162" s="374"/>
      <c r="E162" s="374"/>
      <c r="F162" s="384"/>
      <c r="G162" s="374"/>
      <c r="H162" s="374"/>
      <c r="I162" s="374"/>
      <c r="J162" s="374"/>
      <c r="K162" s="364"/>
    </row>
    <row r="163" s="1" customFormat="1" ht="18.75" customHeight="1">
      <c r="B163" s="336"/>
      <c r="C163" s="336"/>
      <c r="D163" s="336"/>
      <c r="E163" s="336"/>
      <c r="F163" s="336"/>
      <c r="G163" s="336"/>
      <c r="H163" s="336"/>
      <c r="I163" s="336"/>
      <c r="J163" s="336"/>
      <c r="K163" s="336"/>
    </row>
    <row r="164" s="1" customFormat="1" ht="7.5" customHeight="1">
      <c r="B164" s="315"/>
      <c r="C164" s="316"/>
      <c r="D164" s="316"/>
      <c r="E164" s="316"/>
      <c r="F164" s="316"/>
      <c r="G164" s="316"/>
      <c r="H164" s="316"/>
      <c r="I164" s="316"/>
      <c r="J164" s="316"/>
      <c r="K164" s="317"/>
    </row>
    <row r="165" s="1" customFormat="1" ht="45" customHeight="1">
      <c r="B165" s="318"/>
      <c r="C165" s="319" t="s">
        <v>1113</v>
      </c>
      <c r="D165" s="319"/>
      <c r="E165" s="319"/>
      <c r="F165" s="319"/>
      <c r="G165" s="319"/>
      <c r="H165" s="319"/>
      <c r="I165" s="319"/>
      <c r="J165" s="319"/>
      <c r="K165" s="320"/>
    </row>
    <row r="166" s="1" customFormat="1" ht="17.25" customHeight="1">
      <c r="B166" s="318"/>
      <c r="C166" s="343" t="s">
        <v>1041</v>
      </c>
      <c r="D166" s="343"/>
      <c r="E166" s="343"/>
      <c r="F166" s="343" t="s">
        <v>1042</v>
      </c>
      <c r="G166" s="385"/>
      <c r="H166" s="386" t="s">
        <v>53</v>
      </c>
      <c r="I166" s="386" t="s">
        <v>56</v>
      </c>
      <c r="J166" s="343" t="s">
        <v>1043</v>
      </c>
      <c r="K166" s="320"/>
    </row>
    <row r="167" s="1" customFormat="1" ht="17.25" customHeight="1">
      <c r="B167" s="321"/>
      <c r="C167" s="345" t="s">
        <v>1044</v>
      </c>
      <c r="D167" s="345"/>
      <c r="E167" s="345"/>
      <c r="F167" s="346" t="s">
        <v>1045</v>
      </c>
      <c r="G167" s="387"/>
      <c r="H167" s="388"/>
      <c r="I167" s="388"/>
      <c r="J167" s="345" t="s">
        <v>1046</v>
      </c>
      <c r="K167" s="323"/>
    </row>
    <row r="168" s="1" customFormat="1" ht="5.25" customHeight="1">
      <c r="B168" s="353"/>
      <c r="C168" s="348"/>
      <c r="D168" s="348"/>
      <c r="E168" s="348"/>
      <c r="F168" s="348"/>
      <c r="G168" s="349"/>
      <c r="H168" s="348"/>
      <c r="I168" s="348"/>
      <c r="J168" s="348"/>
      <c r="K168" s="376"/>
    </row>
    <row r="169" s="1" customFormat="1" ht="15" customHeight="1">
      <c r="B169" s="353"/>
      <c r="C169" s="328" t="s">
        <v>1050</v>
      </c>
      <c r="D169" s="328"/>
      <c r="E169" s="328"/>
      <c r="F169" s="351" t="s">
        <v>1047</v>
      </c>
      <c r="G169" s="328"/>
      <c r="H169" s="328" t="s">
        <v>1087</v>
      </c>
      <c r="I169" s="328" t="s">
        <v>1049</v>
      </c>
      <c r="J169" s="328">
        <v>120</v>
      </c>
      <c r="K169" s="376"/>
    </row>
    <row r="170" s="1" customFormat="1" ht="15" customHeight="1">
      <c r="B170" s="353"/>
      <c r="C170" s="328" t="s">
        <v>1096</v>
      </c>
      <c r="D170" s="328"/>
      <c r="E170" s="328"/>
      <c r="F170" s="351" t="s">
        <v>1047</v>
      </c>
      <c r="G170" s="328"/>
      <c r="H170" s="328" t="s">
        <v>1097</v>
      </c>
      <c r="I170" s="328" t="s">
        <v>1049</v>
      </c>
      <c r="J170" s="328" t="s">
        <v>1098</v>
      </c>
      <c r="K170" s="376"/>
    </row>
    <row r="171" s="1" customFormat="1" ht="15" customHeight="1">
      <c r="B171" s="353"/>
      <c r="C171" s="328" t="s">
        <v>84</v>
      </c>
      <c r="D171" s="328"/>
      <c r="E171" s="328"/>
      <c r="F171" s="351" t="s">
        <v>1047</v>
      </c>
      <c r="G171" s="328"/>
      <c r="H171" s="328" t="s">
        <v>1114</v>
      </c>
      <c r="I171" s="328" t="s">
        <v>1049</v>
      </c>
      <c r="J171" s="328" t="s">
        <v>1098</v>
      </c>
      <c r="K171" s="376"/>
    </row>
    <row r="172" s="1" customFormat="1" ht="15" customHeight="1">
      <c r="B172" s="353"/>
      <c r="C172" s="328" t="s">
        <v>1052</v>
      </c>
      <c r="D172" s="328"/>
      <c r="E172" s="328"/>
      <c r="F172" s="351" t="s">
        <v>1053</v>
      </c>
      <c r="G172" s="328"/>
      <c r="H172" s="328" t="s">
        <v>1114</v>
      </c>
      <c r="I172" s="328" t="s">
        <v>1049</v>
      </c>
      <c r="J172" s="328">
        <v>50</v>
      </c>
      <c r="K172" s="376"/>
    </row>
    <row r="173" s="1" customFormat="1" ht="15" customHeight="1">
      <c r="B173" s="353"/>
      <c r="C173" s="328" t="s">
        <v>1055</v>
      </c>
      <c r="D173" s="328"/>
      <c r="E173" s="328"/>
      <c r="F173" s="351" t="s">
        <v>1047</v>
      </c>
      <c r="G173" s="328"/>
      <c r="H173" s="328" t="s">
        <v>1114</v>
      </c>
      <c r="I173" s="328" t="s">
        <v>1057</v>
      </c>
      <c r="J173" s="328"/>
      <c r="K173" s="376"/>
    </row>
    <row r="174" s="1" customFormat="1" ht="15" customHeight="1">
      <c r="B174" s="353"/>
      <c r="C174" s="328" t="s">
        <v>1066</v>
      </c>
      <c r="D174" s="328"/>
      <c r="E174" s="328"/>
      <c r="F174" s="351" t="s">
        <v>1053</v>
      </c>
      <c r="G174" s="328"/>
      <c r="H174" s="328" t="s">
        <v>1114</v>
      </c>
      <c r="I174" s="328" t="s">
        <v>1049</v>
      </c>
      <c r="J174" s="328">
        <v>50</v>
      </c>
      <c r="K174" s="376"/>
    </row>
    <row r="175" s="1" customFormat="1" ht="15" customHeight="1">
      <c r="B175" s="353"/>
      <c r="C175" s="328" t="s">
        <v>1074</v>
      </c>
      <c r="D175" s="328"/>
      <c r="E175" s="328"/>
      <c r="F175" s="351" t="s">
        <v>1053</v>
      </c>
      <c r="G175" s="328"/>
      <c r="H175" s="328" t="s">
        <v>1114</v>
      </c>
      <c r="I175" s="328" t="s">
        <v>1049</v>
      </c>
      <c r="J175" s="328">
        <v>50</v>
      </c>
      <c r="K175" s="376"/>
    </row>
    <row r="176" s="1" customFormat="1" ht="15" customHeight="1">
      <c r="B176" s="353"/>
      <c r="C176" s="328" t="s">
        <v>1072</v>
      </c>
      <c r="D176" s="328"/>
      <c r="E176" s="328"/>
      <c r="F176" s="351" t="s">
        <v>1053</v>
      </c>
      <c r="G176" s="328"/>
      <c r="H176" s="328" t="s">
        <v>1114</v>
      </c>
      <c r="I176" s="328" t="s">
        <v>1049</v>
      </c>
      <c r="J176" s="328">
        <v>50</v>
      </c>
      <c r="K176" s="376"/>
    </row>
    <row r="177" s="1" customFormat="1" ht="15" customHeight="1">
      <c r="B177" s="353"/>
      <c r="C177" s="328" t="s">
        <v>123</v>
      </c>
      <c r="D177" s="328"/>
      <c r="E177" s="328"/>
      <c r="F177" s="351" t="s">
        <v>1047</v>
      </c>
      <c r="G177" s="328"/>
      <c r="H177" s="328" t="s">
        <v>1115</v>
      </c>
      <c r="I177" s="328" t="s">
        <v>1116</v>
      </c>
      <c r="J177" s="328"/>
      <c r="K177" s="376"/>
    </row>
    <row r="178" s="1" customFormat="1" ht="15" customHeight="1">
      <c r="B178" s="353"/>
      <c r="C178" s="328" t="s">
        <v>56</v>
      </c>
      <c r="D178" s="328"/>
      <c r="E178" s="328"/>
      <c r="F178" s="351" t="s">
        <v>1047</v>
      </c>
      <c r="G178" s="328"/>
      <c r="H178" s="328" t="s">
        <v>1117</v>
      </c>
      <c r="I178" s="328" t="s">
        <v>1118</v>
      </c>
      <c r="J178" s="328">
        <v>1</v>
      </c>
      <c r="K178" s="376"/>
    </row>
    <row r="179" s="1" customFormat="1" ht="15" customHeight="1">
      <c r="B179" s="353"/>
      <c r="C179" s="328" t="s">
        <v>52</v>
      </c>
      <c r="D179" s="328"/>
      <c r="E179" s="328"/>
      <c r="F179" s="351" t="s">
        <v>1047</v>
      </c>
      <c r="G179" s="328"/>
      <c r="H179" s="328" t="s">
        <v>1119</v>
      </c>
      <c r="I179" s="328" t="s">
        <v>1049</v>
      </c>
      <c r="J179" s="328">
        <v>20</v>
      </c>
      <c r="K179" s="376"/>
    </row>
    <row r="180" s="1" customFormat="1" ht="15" customHeight="1">
      <c r="B180" s="353"/>
      <c r="C180" s="328" t="s">
        <v>53</v>
      </c>
      <c r="D180" s="328"/>
      <c r="E180" s="328"/>
      <c r="F180" s="351" t="s">
        <v>1047</v>
      </c>
      <c r="G180" s="328"/>
      <c r="H180" s="328" t="s">
        <v>1120</v>
      </c>
      <c r="I180" s="328" t="s">
        <v>1049</v>
      </c>
      <c r="J180" s="328">
        <v>255</v>
      </c>
      <c r="K180" s="376"/>
    </row>
    <row r="181" s="1" customFormat="1" ht="15" customHeight="1">
      <c r="B181" s="353"/>
      <c r="C181" s="328" t="s">
        <v>124</v>
      </c>
      <c r="D181" s="328"/>
      <c r="E181" s="328"/>
      <c r="F181" s="351" t="s">
        <v>1047</v>
      </c>
      <c r="G181" s="328"/>
      <c r="H181" s="328" t="s">
        <v>1011</v>
      </c>
      <c r="I181" s="328" t="s">
        <v>1049</v>
      </c>
      <c r="J181" s="328">
        <v>10</v>
      </c>
      <c r="K181" s="376"/>
    </row>
    <row r="182" s="1" customFormat="1" ht="15" customHeight="1">
      <c r="B182" s="353"/>
      <c r="C182" s="328" t="s">
        <v>125</v>
      </c>
      <c r="D182" s="328"/>
      <c r="E182" s="328"/>
      <c r="F182" s="351" t="s">
        <v>1047</v>
      </c>
      <c r="G182" s="328"/>
      <c r="H182" s="328" t="s">
        <v>1121</v>
      </c>
      <c r="I182" s="328" t="s">
        <v>1082</v>
      </c>
      <c r="J182" s="328"/>
      <c r="K182" s="376"/>
    </row>
    <row r="183" s="1" customFormat="1" ht="15" customHeight="1">
      <c r="B183" s="353"/>
      <c r="C183" s="328" t="s">
        <v>1122</v>
      </c>
      <c r="D183" s="328"/>
      <c r="E183" s="328"/>
      <c r="F183" s="351" t="s">
        <v>1047</v>
      </c>
      <c r="G183" s="328"/>
      <c r="H183" s="328" t="s">
        <v>1123</v>
      </c>
      <c r="I183" s="328" t="s">
        <v>1082</v>
      </c>
      <c r="J183" s="328"/>
      <c r="K183" s="376"/>
    </row>
    <row r="184" s="1" customFormat="1" ht="15" customHeight="1">
      <c r="B184" s="353"/>
      <c r="C184" s="328" t="s">
        <v>1111</v>
      </c>
      <c r="D184" s="328"/>
      <c r="E184" s="328"/>
      <c r="F184" s="351" t="s">
        <v>1047</v>
      </c>
      <c r="G184" s="328"/>
      <c r="H184" s="328" t="s">
        <v>1124</v>
      </c>
      <c r="I184" s="328" t="s">
        <v>1082</v>
      </c>
      <c r="J184" s="328"/>
      <c r="K184" s="376"/>
    </row>
    <row r="185" s="1" customFormat="1" ht="15" customHeight="1">
      <c r="B185" s="353"/>
      <c r="C185" s="328" t="s">
        <v>127</v>
      </c>
      <c r="D185" s="328"/>
      <c r="E185" s="328"/>
      <c r="F185" s="351" t="s">
        <v>1053</v>
      </c>
      <c r="G185" s="328"/>
      <c r="H185" s="328" t="s">
        <v>1125</v>
      </c>
      <c r="I185" s="328" t="s">
        <v>1049</v>
      </c>
      <c r="J185" s="328">
        <v>50</v>
      </c>
      <c r="K185" s="376"/>
    </row>
    <row r="186" s="1" customFormat="1" ht="15" customHeight="1">
      <c r="B186" s="353"/>
      <c r="C186" s="328" t="s">
        <v>1126</v>
      </c>
      <c r="D186" s="328"/>
      <c r="E186" s="328"/>
      <c r="F186" s="351" t="s">
        <v>1053</v>
      </c>
      <c r="G186" s="328"/>
      <c r="H186" s="328" t="s">
        <v>1127</v>
      </c>
      <c r="I186" s="328" t="s">
        <v>1128</v>
      </c>
      <c r="J186" s="328"/>
      <c r="K186" s="376"/>
    </row>
    <row r="187" s="1" customFormat="1" ht="15" customHeight="1">
      <c r="B187" s="353"/>
      <c r="C187" s="328" t="s">
        <v>1129</v>
      </c>
      <c r="D187" s="328"/>
      <c r="E187" s="328"/>
      <c r="F187" s="351" t="s">
        <v>1053</v>
      </c>
      <c r="G187" s="328"/>
      <c r="H187" s="328" t="s">
        <v>1130</v>
      </c>
      <c r="I187" s="328" t="s">
        <v>1128</v>
      </c>
      <c r="J187" s="328"/>
      <c r="K187" s="376"/>
    </row>
    <row r="188" s="1" customFormat="1" ht="15" customHeight="1">
      <c r="B188" s="353"/>
      <c r="C188" s="328" t="s">
        <v>1131</v>
      </c>
      <c r="D188" s="328"/>
      <c r="E188" s="328"/>
      <c r="F188" s="351" t="s">
        <v>1053</v>
      </c>
      <c r="G188" s="328"/>
      <c r="H188" s="328" t="s">
        <v>1132</v>
      </c>
      <c r="I188" s="328" t="s">
        <v>1128</v>
      </c>
      <c r="J188" s="328"/>
      <c r="K188" s="376"/>
    </row>
    <row r="189" s="1" customFormat="1" ht="15" customHeight="1">
      <c r="B189" s="353"/>
      <c r="C189" s="389" t="s">
        <v>1133</v>
      </c>
      <c r="D189" s="328"/>
      <c r="E189" s="328"/>
      <c r="F189" s="351" t="s">
        <v>1053</v>
      </c>
      <c r="G189" s="328"/>
      <c r="H189" s="328" t="s">
        <v>1134</v>
      </c>
      <c r="I189" s="328" t="s">
        <v>1135</v>
      </c>
      <c r="J189" s="390" t="s">
        <v>1136</v>
      </c>
      <c r="K189" s="376"/>
    </row>
    <row r="190" s="1" customFormat="1" ht="15" customHeight="1">
      <c r="B190" s="353"/>
      <c r="C190" s="389" t="s">
        <v>41</v>
      </c>
      <c r="D190" s="328"/>
      <c r="E190" s="328"/>
      <c r="F190" s="351" t="s">
        <v>1047</v>
      </c>
      <c r="G190" s="328"/>
      <c r="H190" s="325" t="s">
        <v>1137</v>
      </c>
      <c r="I190" s="328" t="s">
        <v>1138</v>
      </c>
      <c r="J190" s="328"/>
      <c r="K190" s="376"/>
    </row>
    <row r="191" s="1" customFormat="1" ht="15" customHeight="1">
      <c r="B191" s="353"/>
      <c r="C191" s="389" t="s">
        <v>1139</v>
      </c>
      <c r="D191" s="328"/>
      <c r="E191" s="328"/>
      <c r="F191" s="351" t="s">
        <v>1047</v>
      </c>
      <c r="G191" s="328"/>
      <c r="H191" s="328" t="s">
        <v>1140</v>
      </c>
      <c r="I191" s="328" t="s">
        <v>1082</v>
      </c>
      <c r="J191" s="328"/>
      <c r="K191" s="376"/>
    </row>
    <row r="192" s="1" customFormat="1" ht="15" customHeight="1">
      <c r="B192" s="353"/>
      <c r="C192" s="389" t="s">
        <v>1141</v>
      </c>
      <c r="D192" s="328"/>
      <c r="E192" s="328"/>
      <c r="F192" s="351" t="s">
        <v>1047</v>
      </c>
      <c r="G192" s="328"/>
      <c r="H192" s="328" t="s">
        <v>1142</v>
      </c>
      <c r="I192" s="328" t="s">
        <v>1082</v>
      </c>
      <c r="J192" s="328"/>
      <c r="K192" s="376"/>
    </row>
    <row r="193" s="1" customFormat="1" ht="15" customHeight="1">
      <c r="B193" s="353"/>
      <c r="C193" s="389" t="s">
        <v>1143</v>
      </c>
      <c r="D193" s="328"/>
      <c r="E193" s="328"/>
      <c r="F193" s="351" t="s">
        <v>1053</v>
      </c>
      <c r="G193" s="328"/>
      <c r="H193" s="328" t="s">
        <v>1144</v>
      </c>
      <c r="I193" s="328" t="s">
        <v>1082</v>
      </c>
      <c r="J193" s="328"/>
      <c r="K193" s="376"/>
    </row>
    <row r="194" s="1" customFormat="1" ht="15" customHeight="1">
      <c r="B194" s="382"/>
      <c r="C194" s="391"/>
      <c r="D194" s="362"/>
      <c r="E194" s="362"/>
      <c r="F194" s="362"/>
      <c r="G194" s="362"/>
      <c r="H194" s="362"/>
      <c r="I194" s="362"/>
      <c r="J194" s="362"/>
      <c r="K194" s="383"/>
    </row>
    <row r="195" s="1" customFormat="1" ht="18.75" customHeight="1">
      <c r="B195" s="364"/>
      <c r="C195" s="374"/>
      <c r="D195" s="374"/>
      <c r="E195" s="374"/>
      <c r="F195" s="384"/>
      <c r="G195" s="374"/>
      <c r="H195" s="374"/>
      <c r="I195" s="374"/>
      <c r="J195" s="374"/>
      <c r="K195" s="364"/>
    </row>
    <row r="196" s="1" customFormat="1" ht="18.75" customHeight="1">
      <c r="B196" s="364"/>
      <c r="C196" s="374"/>
      <c r="D196" s="374"/>
      <c r="E196" s="374"/>
      <c r="F196" s="384"/>
      <c r="G196" s="374"/>
      <c r="H196" s="374"/>
      <c r="I196" s="374"/>
      <c r="J196" s="374"/>
      <c r="K196" s="364"/>
    </row>
    <row r="197" s="1" customFormat="1" ht="18.75" customHeight="1">
      <c r="B197" s="336"/>
      <c r="C197" s="336"/>
      <c r="D197" s="336"/>
      <c r="E197" s="336"/>
      <c r="F197" s="336"/>
      <c r="G197" s="336"/>
      <c r="H197" s="336"/>
      <c r="I197" s="336"/>
      <c r="J197" s="336"/>
      <c r="K197" s="336"/>
    </row>
    <row r="198" s="1" customFormat="1" ht="13.5">
      <c r="B198" s="315"/>
      <c r="C198" s="316"/>
      <c r="D198" s="316"/>
      <c r="E198" s="316"/>
      <c r="F198" s="316"/>
      <c r="G198" s="316"/>
      <c r="H198" s="316"/>
      <c r="I198" s="316"/>
      <c r="J198" s="316"/>
      <c r="K198" s="317"/>
    </row>
    <row r="199" s="1" customFormat="1" ht="21">
      <c r="B199" s="318"/>
      <c r="C199" s="319" t="s">
        <v>1145</v>
      </c>
      <c r="D199" s="319"/>
      <c r="E199" s="319"/>
      <c r="F199" s="319"/>
      <c r="G199" s="319"/>
      <c r="H199" s="319"/>
      <c r="I199" s="319"/>
      <c r="J199" s="319"/>
      <c r="K199" s="320"/>
    </row>
    <row r="200" s="1" customFormat="1" ht="25.5" customHeight="1">
      <c r="B200" s="318"/>
      <c r="C200" s="392" t="s">
        <v>1146</v>
      </c>
      <c r="D200" s="392"/>
      <c r="E200" s="392"/>
      <c r="F200" s="392" t="s">
        <v>1147</v>
      </c>
      <c r="G200" s="393"/>
      <c r="H200" s="392" t="s">
        <v>1148</v>
      </c>
      <c r="I200" s="392"/>
      <c r="J200" s="392"/>
      <c r="K200" s="320"/>
    </row>
    <row r="201" s="1" customFormat="1" ht="5.25" customHeight="1">
      <c r="B201" s="353"/>
      <c r="C201" s="348"/>
      <c r="D201" s="348"/>
      <c r="E201" s="348"/>
      <c r="F201" s="348"/>
      <c r="G201" s="374"/>
      <c r="H201" s="348"/>
      <c r="I201" s="348"/>
      <c r="J201" s="348"/>
      <c r="K201" s="376"/>
    </row>
    <row r="202" s="1" customFormat="1" ht="15" customHeight="1">
      <c r="B202" s="353"/>
      <c r="C202" s="328" t="s">
        <v>1138</v>
      </c>
      <c r="D202" s="328"/>
      <c r="E202" s="328"/>
      <c r="F202" s="351" t="s">
        <v>42</v>
      </c>
      <c r="G202" s="328"/>
      <c r="H202" s="328" t="s">
        <v>1149</v>
      </c>
      <c r="I202" s="328"/>
      <c r="J202" s="328"/>
      <c r="K202" s="376"/>
    </row>
    <row r="203" s="1" customFormat="1" ht="15" customHeight="1">
      <c r="B203" s="353"/>
      <c r="C203" s="328"/>
      <c r="D203" s="328"/>
      <c r="E203" s="328"/>
      <c r="F203" s="351" t="s">
        <v>43</v>
      </c>
      <c r="G203" s="328"/>
      <c r="H203" s="328" t="s">
        <v>1150</v>
      </c>
      <c r="I203" s="328"/>
      <c r="J203" s="328"/>
      <c r="K203" s="376"/>
    </row>
    <row r="204" s="1" customFormat="1" ht="15" customHeight="1">
      <c r="B204" s="353"/>
      <c r="C204" s="328"/>
      <c r="D204" s="328"/>
      <c r="E204" s="328"/>
      <c r="F204" s="351" t="s">
        <v>46</v>
      </c>
      <c r="G204" s="328"/>
      <c r="H204" s="328" t="s">
        <v>1151</v>
      </c>
      <c r="I204" s="328"/>
      <c r="J204" s="328"/>
      <c r="K204" s="376"/>
    </row>
    <row r="205" s="1" customFormat="1" ht="15" customHeight="1">
      <c r="B205" s="353"/>
      <c r="C205" s="328"/>
      <c r="D205" s="328"/>
      <c r="E205" s="328"/>
      <c r="F205" s="351" t="s">
        <v>44</v>
      </c>
      <c r="G205" s="328"/>
      <c r="H205" s="328" t="s">
        <v>1152</v>
      </c>
      <c r="I205" s="328"/>
      <c r="J205" s="328"/>
      <c r="K205" s="376"/>
    </row>
    <row r="206" s="1" customFormat="1" ht="15" customHeight="1">
      <c r="B206" s="353"/>
      <c r="C206" s="328"/>
      <c r="D206" s="328"/>
      <c r="E206" s="328"/>
      <c r="F206" s="351" t="s">
        <v>45</v>
      </c>
      <c r="G206" s="328"/>
      <c r="H206" s="328" t="s">
        <v>1153</v>
      </c>
      <c r="I206" s="328"/>
      <c r="J206" s="328"/>
      <c r="K206" s="376"/>
    </row>
    <row r="207" s="1" customFormat="1" ht="15" customHeight="1">
      <c r="B207" s="353"/>
      <c r="C207" s="328"/>
      <c r="D207" s="328"/>
      <c r="E207" s="328"/>
      <c r="F207" s="351"/>
      <c r="G207" s="328"/>
      <c r="H207" s="328"/>
      <c r="I207" s="328"/>
      <c r="J207" s="328"/>
      <c r="K207" s="376"/>
    </row>
    <row r="208" s="1" customFormat="1" ht="15" customHeight="1">
      <c r="B208" s="353"/>
      <c r="C208" s="328" t="s">
        <v>1094</v>
      </c>
      <c r="D208" s="328"/>
      <c r="E208" s="328"/>
      <c r="F208" s="351" t="s">
        <v>77</v>
      </c>
      <c r="G208" s="328"/>
      <c r="H208" s="328" t="s">
        <v>1154</v>
      </c>
      <c r="I208" s="328"/>
      <c r="J208" s="328"/>
      <c r="K208" s="376"/>
    </row>
    <row r="209" s="1" customFormat="1" ht="15" customHeight="1">
      <c r="B209" s="353"/>
      <c r="C209" s="328"/>
      <c r="D209" s="328"/>
      <c r="E209" s="328"/>
      <c r="F209" s="351" t="s">
        <v>990</v>
      </c>
      <c r="G209" s="328"/>
      <c r="H209" s="328" t="s">
        <v>991</v>
      </c>
      <c r="I209" s="328"/>
      <c r="J209" s="328"/>
      <c r="K209" s="376"/>
    </row>
    <row r="210" s="1" customFormat="1" ht="15" customHeight="1">
      <c r="B210" s="353"/>
      <c r="C210" s="328"/>
      <c r="D210" s="328"/>
      <c r="E210" s="328"/>
      <c r="F210" s="351" t="s">
        <v>988</v>
      </c>
      <c r="G210" s="328"/>
      <c r="H210" s="328" t="s">
        <v>1155</v>
      </c>
      <c r="I210" s="328"/>
      <c r="J210" s="328"/>
      <c r="K210" s="376"/>
    </row>
    <row r="211" s="1" customFormat="1" ht="15" customHeight="1">
      <c r="B211" s="394"/>
      <c r="C211" s="328"/>
      <c r="D211" s="328"/>
      <c r="E211" s="328"/>
      <c r="F211" s="351" t="s">
        <v>992</v>
      </c>
      <c r="G211" s="389"/>
      <c r="H211" s="380" t="s">
        <v>993</v>
      </c>
      <c r="I211" s="380"/>
      <c r="J211" s="380"/>
      <c r="K211" s="395"/>
    </row>
    <row r="212" s="1" customFormat="1" ht="15" customHeight="1">
      <c r="B212" s="394"/>
      <c r="C212" s="328"/>
      <c r="D212" s="328"/>
      <c r="E212" s="328"/>
      <c r="F212" s="351" t="s">
        <v>994</v>
      </c>
      <c r="G212" s="389"/>
      <c r="H212" s="380" t="s">
        <v>364</v>
      </c>
      <c r="I212" s="380"/>
      <c r="J212" s="380"/>
      <c r="K212" s="395"/>
    </row>
    <row r="213" s="1" customFormat="1" ht="15" customHeight="1">
      <c r="B213" s="394"/>
      <c r="C213" s="328"/>
      <c r="D213" s="328"/>
      <c r="E213" s="328"/>
      <c r="F213" s="351"/>
      <c r="G213" s="389"/>
      <c r="H213" s="380"/>
      <c r="I213" s="380"/>
      <c r="J213" s="380"/>
      <c r="K213" s="395"/>
    </row>
    <row r="214" s="1" customFormat="1" ht="15" customHeight="1">
      <c r="B214" s="394"/>
      <c r="C214" s="328" t="s">
        <v>1118</v>
      </c>
      <c r="D214" s="328"/>
      <c r="E214" s="328"/>
      <c r="F214" s="351">
        <v>1</v>
      </c>
      <c r="G214" s="389"/>
      <c r="H214" s="380" t="s">
        <v>1156</v>
      </c>
      <c r="I214" s="380"/>
      <c r="J214" s="380"/>
      <c r="K214" s="395"/>
    </row>
    <row r="215" s="1" customFormat="1" ht="15" customHeight="1">
      <c r="B215" s="394"/>
      <c r="C215" s="328"/>
      <c r="D215" s="328"/>
      <c r="E215" s="328"/>
      <c r="F215" s="351">
        <v>2</v>
      </c>
      <c r="G215" s="389"/>
      <c r="H215" s="380" t="s">
        <v>1157</v>
      </c>
      <c r="I215" s="380"/>
      <c r="J215" s="380"/>
      <c r="K215" s="395"/>
    </row>
    <row r="216" s="1" customFormat="1" ht="15" customHeight="1">
      <c r="B216" s="394"/>
      <c r="C216" s="328"/>
      <c r="D216" s="328"/>
      <c r="E216" s="328"/>
      <c r="F216" s="351">
        <v>3</v>
      </c>
      <c r="G216" s="389"/>
      <c r="H216" s="380" t="s">
        <v>1158</v>
      </c>
      <c r="I216" s="380"/>
      <c r="J216" s="380"/>
      <c r="K216" s="395"/>
    </row>
    <row r="217" s="1" customFormat="1" ht="15" customHeight="1">
      <c r="B217" s="394"/>
      <c r="C217" s="328"/>
      <c r="D217" s="328"/>
      <c r="E217" s="328"/>
      <c r="F217" s="351">
        <v>4</v>
      </c>
      <c r="G217" s="389"/>
      <c r="H217" s="380" t="s">
        <v>1159</v>
      </c>
      <c r="I217" s="380"/>
      <c r="J217" s="380"/>
      <c r="K217" s="395"/>
    </row>
    <row r="218" s="1" customFormat="1" ht="12.75" customHeight="1">
      <c r="B218" s="396"/>
      <c r="C218" s="397"/>
      <c r="D218" s="397"/>
      <c r="E218" s="397"/>
      <c r="F218" s="397"/>
      <c r="G218" s="397"/>
      <c r="H218" s="397"/>
      <c r="I218" s="397"/>
      <c r="J218" s="397"/>
      <c r="K218" s="398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Hanáček Jan</cp:lastModifiedBy>
  <dcterms:created xsi:type="dcterms:W3CDTF">2022-12-17T20:59:17Z</dcterms:created>
  <dcterms:modified xsi:type="dcterms:W3CDTF">2022-12-17T20:59:23Z</dcterms:modified>
</cp:coreProperties>
</file>